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360" windowHeight="8265" firstSheet="1" activeTab="1"/>
  </bookViews>
  <sheets>
    <sheet name="MQOOO" sheetId="1" state="hidden" r:id="rId1"/>
    <sheet name="工程概况" sheetId="2" r:id="rId2"/>
    <sheet name="工程造价指标" sheetId="3" r:id="rId3"/>
    <sheet name="人工和主要材料指标" sheetId="4" r:id="rId4"/>
  </sheets>
  <definedNames>
    <definedName name="_xlnm.Print_Area" localSheetId="1">'工程概况'!$A$1:$H$31</definedName>
    <definedName name="_xlnm.Print_Area" localSheetId="2">'工程造价指标'!$A$1:$G$31</definedName>
    <definedName name="_xlnm.Print_Area" localSheetId="3">'人工和主要材料指标'!$A$1:$D$32</definedName>
    <definedName name="_xlnm.Print_Titles" localSheetId="3">'人工和主要材料指标'!$1:$3</definedName>
  </definedNames>
  <calcPr fullCalcOnLoad="1"/>
</workbook>
</file>

<file path=xl/sharedStrings.xml><?xml version="1.0" encoding="utf-8"?>
<sst xmlns="http://schemas.openxmlformats.org/spreadsheetml/2006/main" count="147" uniqueCount="119">
  <si>
    <t>建设地点</t>
  </si>
  <si>
    <t>单位</t>
  </si>
  <si>
    <t>工日</t>
  </si>
  <si>
    <t>t</t>
  </si>
  <si>
    <t>表二：工程造价指标</t>
  </si>
  <si>
    <t>表三：人工和主要材料指标</t>
  </si>
  <si>
    <t>m</t>
  </si>
  <si>
    <t>kg</t>
  </si>
  <si>
    <t>综合人工</t>
  </si>
  <si>
    <t>人工 Ⅱ类</t>
  </si>
  <si>
    <t>杭州湾新区</t>
  </si>
  <si>
    <t>块石</t>
  </si>
  <si>
    <t>钢铰线</t>
  </si>
  <si>
    <t xml:space="preserve"> 表一：工程概况</t>
  </si>
  <si>
    <t>气泡混合轻质土</t>
  </si>
  <si>
    <t>螺纹钢</t>
  </si>
  <si>
    <t>圆钢</t>
  </si>
  <si>
    <t>型钢</t>
  </si>
  <si>
    <t>黄砂（净砂）</t>
  </si>
  <si>
    <t>碎石</t>
  </si>
  <si>
    <t>塘渣</t>
  </si>
  <si>
    <t>料石</t>
  </si>
  <si>
    <t>混凝土实心砖MU10</t>
  </si>
  <si>
    <t>千块</t>
  </si>
  <si>
    <t>细粒式改性沥青商品混凝土</t>
  </si>
  <si>
    <t>中粒式改性沥青商品混凝土</t>
  </si>
  <si>
    <t>钢管</t>
  </si>
  <si>
    <t>波纹管</t>
  </si>
  <si>
    <t>FD60型钢伸缩缝</t>
  </si>
  <si>
    <t>项   目</t>
  </si>
  <si>
    <t>造价（元）</t>
  </si>
  <si>
    <t>每平米造价（元/m2）</t>
  </si>
  <si>
    <t>单位造价</t>
  </si>
  <si>
    <t>占总造价比例（%）</t>
  </si>
  <si>
    <t>总  造  价</t>
  </si>
  <si>
    <t>其   中</t>
  </si>
  <si>
    <t>主桥</t>
  </si>
  <si>
    <t>搭板</t>
  </si>
  <si>
    <t>其    中</t>
  </si>
  <si>
    <t>土石方工程</t>
  </si>
  <si>
    <t>41.07元/m³</t>
  </si>
  <si>
    <t>桩基础</t>
  </si>
  <si>
    <t>钻孔灌注桩φ1000及超声波检测</t>
  </si>
  <si>
    <t>886元/m</t>
  </si>
  <si>
    <t>钻孔灌注桩φ1200及超声波检测</t>
  </si>
  <si>
    <t>1172元/m</t>
  </si>
  <si>
    <t>钢筋</t>
  </si>
  <si>
    <t>3755元/t</t>
  </si>
  <si>
    <t>合计</t>
  </si>
  <si>
    <t>下     部      结     构</t>
  </si>
  <si>
    <t>台帽</t>
  </si>
  <si>
    <t>574元/m³</t>
  </si>
  <si>
    <t>.</t>
  </si>
  <si>
    <t>墩柱</t>
  </si>
  <si>
    <t>墩盖梁</t>
  </si>
  <si>
    <t>572元/m³</t>
  </si>
  <si>
    <t>3470元/t</t>
  </si>
  <si>
    <t>上     部     结     构</t>
  </si>
  <si>
    <t>桥板</t>
  </si>
  <si>
    <t>1311元/m³</t>
  </si>
  <si>
    <t>支座</t>
  </si>
  <si>
    <t>160元/个</t>
  </si>
  <si>
    <t>498元/m³</t>
  </si>
  <si>
    <t>桥面铺装</t>
  </si>
  <si>
    <t>186元/㎡</t>
  </si>
  <si>
    <t>桥面人行道</t>
  </si>
  <si>
    <t>151元/㎡</t>
  </si>
  <si>
    <t>3500元/t</t>
  </si>
  <si>
    <t>6195元/t</t>
  </si>
  <si>
    <t>栏杆、缘石</t>
  </si>
  <si>
    <t>1078元/m</t>
  </si>
  <si>
    <t>伸缩缝</t>
  </si>
  <si>
    <t>1190元/m</t>
  </si>
  <si>
    <t>措施项目</t>
  </si>
  <si>
    <t>挡土墙</t>
  </si>
  <si>
    <t>3423.97元/m</t>
  </si>
  <si>
    <t>其他</t>
  </si>
  <si>
    <t>工程名称</t>
  </si>
  <si>
    <t>桥梁总面积</t>
  </si>
  <si>
    <t>其中</t>
  </si>
  <si>
    <t>主桥</t>
  </si>
  <si>
    <t>搭板</t>
  </si>
  <si>
    <t>360m2</t>
  </si>
  <si>
    <t>工     程     主     要     特     征</t>
  </si>
  <si>
    <t>总体概述：桥梁总长为52m。设计上部结构采用（16+20+16m）后张法预应力混凝土空心板，下部结构桥台采用桩柱式桥台。桥面总宽56m=4m（人行道）+3.5（非机动车道）+6m（机非分隔带）+11.5m（机动车道）+6m（中央分隔带）+11.5m（机动车道）+6m（机非分隔带）+3.5（非机动车道）+4m（人行道）；</t>
  </si>
  <si>
    <t>上部结构：上部结构采用（16+20+16m）C50海工砼后张法预应力混凝土空心板，GYZF4 250*43 支座，GYZ 250*41圆板式橡胶支座；</t>
  </si>
  <si>
    <t>下部结构：采用桩柱接盖梁形式，基础采用单排钻孔灌注桩；</t>
  </si>
  <si>
    <t>桥面结构：桥面铺装采用10cm防水混凝土基层，聚合物改性沥青PB(1)型防水涂料（≥3.0mm)，4cm细粒式改性沥青混凝土AC-13C(0.3%路用纤维），6cm中粒式改性沥青混凝土AC-20C，人行道6cm荷兰砖（20*10*6）+3cmM10水泥砂浆，人行道两侧均轻质组合栏杆，栏杆高度110cm。</t>
  </si>
  <si>
    <t>造价类别</t>
  </si>
  <si>
    <t>560元/m³</t>
  </si>
  <si>
    <t>项   目</t>
  </si>
  <si>
    <t>耗用量</t>
  </si>
  <si>
    <t>每平米耗用量</t>
  </si>
  <si>
    <t>螺纹钢</t>
  </si>
  <si>
    <t>水泥42.5</t>
  </si>
  <si>
    <t>中厚钢板</t>
  </si>
  <si>
    <t>非泵送商品混凝土C20</t>
  </si>
  <si>
    <t>非泵送商品混凝土C25</t>
  </si>
  <si>
    <t>非泵送商品混凝土C30</t>
  </si>
  <si>
    <t>非泵送商品混凝土C50</t>
  </si>
  <si>
    <t>泵送商品混凝土C30</t>
  </si>
  <si>
    <t>泵送商品混凝土C40</t>
  </si>
  <si>
    <t>泵送商品混凝土C50</t>
  </si>
  <si>
    <t>泵送商品混凝土C50防水</t>
  </si>
  <si>
    <t>非泵送水下商品混凝土C35</t>
  </si>
  <si>
    <t>预算</t>
  </si>
  <si>
    <t>工程类别</t>
  </si>
  <si>
    <t>桥梁工程二类</t>
  </si>
  <si>
    <t>编制日期</t>
  </si>
  <si>
    <t xml:space="preserve">    说明：表中每平米耗用量=相应工料耗用量÷桥梁总面积。</t>
  </si>
  <si>
    <t>宁波市市政桥梁工程造价分析表</t>
  </si>
  <si>
    <t>杭州湾大道（七塘公路—
滨海一路）2#桥梁工程</t>
  </si>
  <si>
    <r>
      <t>3272m</t>
    </r>
    <r>
      <rPr>
        <vertAlign val="superscript"/>
        <sz val="10"/>
        <rFont val="宋体"/>
        <family val="0"/>
      </rPr>
      <t>2</t>
    </r>
  </si>
  <si>
    <t>2912m2</t>
  </si>
  <si>
    <t xml:space="preserve">桩基础：φ1000机械成孔灌注桩，桩长62米，φ1200机械成孔灌注桩，桩长58米；C35水下商品海工砼；
</t>
  </si>
  <si>
    <r>
      <t>2</t>
    </r>
    <r>
      <rPr>
        <sz val="10"/>
        <rFont val="宋体"/>
        <family val="0"/>
      </rPr>
      <t>015年10月</t>
    </r>
  </si>
  <si>
    <r>
      <t xml:space="preserve">其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他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工</t>
    </r>
    <r>
      <rPr>
        <sz val="10"/>
        <rFont val="宋体"/>
        <family val="0"/>
      </rPr>
      <t xml:space="preserve">        </t>
    </r>
    <r>
      <rPr>
        <sz val="10"/>
        <rFont val="宋体"/>
        <family val="0"/>
      </rPr>
      <t>程</t>
    </r>
  </si>
  <si>
    <t xml:space="preserve">    说明：1、表中总造价项目每平米造价=总造价÷桥梁总面积，主桥、搭板每平米造价=相应项目造价÷相应项目面积，土石方工程、桩基础、下部结构、上部结构、其他工程每平米造价＝相应项目（合计）造价÷桥梁总面积，单位造价＝相应项目造价÷相应项目工程量。</t>
  </si>
  <si>
    <r>
      <t>m</t>
    </r>
    <r>
      <rPr>
        <vertAlign val="superscript"/>
        <sz val="10"/>
        <color indexed="8"/>
        <rFont val="宋体"/>
        <family val="0"/>
      </rPr>
      <t>3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</si>
</sst>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0.000000_ "/>
    <numFmt numFmtId="181" formatCode="0.00000_ "/>
    <numFmt numFmtId="182" formatCode="0.0000_ "/>
    <numFmt numFmtId="183" formatCode="0.000_ "/>
    <numFmt numFmtId="184" formatCode="0;_簀"/>
    <numFmt numFmtId="185" formatCode="0;_ "/>
    <numFmt numFmtId="186" formatCode="0.0;_ "/>
    <numFmt numFmtId="187" formatCode="0.00;_ "/>
    <numFmt numFmtId="188" formatCode="0.0000000_ "/>
    <numFmt numFmtId="189" formatCode="0;_쐀"/>
    <numFmt numFmtId="190" formatCode="0;_吀"/>
    <numFmt numFmtId="191" formatCode="0.0_ "/>
    <numFmt numFmtId="192" formatCode="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¥&quot;#,##0;\-&quot;¥&quot;#,##0"/>
    <numFmt numFmtId="198" formatCode="&quot;¥&quot;#,##0;[Red]\-&quot;¥&quot;#,##0"/>
    <numFmt numFmtId="199" formatCode="&quot;¥&quot;#,##0.00;\-&quot;¥&quot;#,##0.00"/>
    <numFmt numFmtId="200" formatCode="&quot;¥&quot;#,##0.00;[Red]\-&quot;¥&quot;#,##0.00"/>
    <numFmt numFmtId="201" formatCode="_-&quot;¥&quot;* #,##0_-;\-&quot;¥&quot;* #,##0_-;_-&quot;¥&quot;* &quot;-&quot;_-;_-@_-"/>
    <numFmt numFmtId="202" formatCode="_-* #,##0_-;\-* #,##0_-;_-* &quot;-&quot;_-;_-@_-"/>
    <numFmt numFmtId="203" formatCode="_-&quot;¥&quot;* #,##0.00_-;\-&quot;¥&quot;* #,##0.00_-;_-&quot;¥&quot;* &quot;-&quot;??_-;_-@_-"/>
    <numFmt numFmtId="204" formatCode="_-* #,##0.00_-;\-* #,##0.00_-;_-* &quot;-&quot;??_-;_-@_-"/>
    <numFmt numFmtId="205" formatCode="0.000_);[Red]\(0.000\)"/>
    <numFmt numFmtId="206" formatCode="0.0"/>
    <numFmt numFmtId="207" formatCode="0.000"/>
    <numFmt numFmtId="208" formatCode="_-* #,##0.00\ [$€-1]_-;\-* #,##0.00\ [$€-1]_-;_-* &quot;-&quot;??\ [$€-1]_-"/>
    <numFmt numFmtId="209" formatCode="[$-804]yyyy&quot;年&quot;m&quot;月&quot;d&quot;日&quot;\ dddd"/>
  </numFmts>
  <fonts count="49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4"/>
      <name val="宋体"/>
      <family val="0"/>
    </font>
    <font>
      <vertAlign val="superscript"/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vertAlign val="superscript"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79" fontId="3" fillId="0" borderId="0" xfId="0" applyNumberFormat="1" applyFont="1" applyAlignment="1">
      <alignment vertical="center"/>
    </xf>
    <xf numFmtId="179" fontId="8" fillId="0" borderId="10" xfId="40" applyNumberFormat="1" applyFont="1" applyBorder="1" applyAlignment="1">
      <alignment horizontal="right" vertical="center"/>
      <protection/>
    </xf>
    <xf numFmtId="49" fontId="8" fillId="0" borderId="10" xfId="40" applyNumberFormat="1" applyFont="1" applyBorder="1" applyAlignment="1">
      <alignment horizontal="center" vertical="center" wrapText="1"/>
      <protection/>
    </xf>
    <xf numFmtId="190" fontId="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8" fillId="0" borderId="10" xfId="40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190" fontId="8" fillId="0" borderId="10" xfId="0" applyNumberFormat="1" applyFont="1" applyBorder="1" applyAlignment="1">
      <alignment horizontal="center" vertical="center" wrapText="1"/>
    </xf>
    <xf numFmtId="192" fontId="8" fillId="0" borderId="10" xfId="0" applyNumberFormat="1" applyFont="1" applyBorder="1" applyAlignment="1">
      <alignment horizontal="center" vertical="center" wrapText="1"/>
    </xf>
    <xf numFmtId="9" fontId="8" fillId="0" borderId="10" xfId="33" applyFont="1" applyFill="1" applyBorder="1" applyAlignment="1">
      <alignment horizontal="center" vertical="center" wrapText="1"/>
    </xf>
    <xf numFmtId="9" fontId="8" fillId="0" borderId="12" xfId="33" applyFont="1" applyFill="1" applyBorder="1" applyAlignment="1">
      <alignment horizontal="center" vertical="center" wrapText="1"/>
    </xf>
    <xf numFmtId="9" fontId="8" fillId="0" borderId="12" xfId="33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79" fontId="13" fillId="33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center" vertical="center" wrapText="1"/>
      <protection/>
    </xf>
    <xf numFmtId="179" fontId="13" fillId="33" borderId="15" xfId="0" applyNumberFormat="1" applyFont="1" applyFill="1" applyBorder="1" applyAlignment="1" applyProtection="1">
      <alignment horizontal="center" vertical="center" wrapText="1"/>
      <protection/>
    </xf>
    <xf numFmtId="0" fontId="13" fillId="33" borderId="15" xfId="0" applyNumberFormat="1" applyFont="1" applyFill="1" applyBorder="1" applyAlignment="1" applyProtection="1">
      <alignment horizontal="center" vertical="center" wrapText="1"/>
      <protection/>
    </xf>
    <xf numFmtId="0" fontId="13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183" fontId="8" fillId="0" borderId="19" xfId="0" applyNumberFormat="1" applyFont="1" applyBorder="1" applyAlignment="1">
      <alignment horizontal="center" vertical="center"/>
    </xf>
    <xf numFmtId="0" fontId="13" fillId="33" borderId="18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 applyProtection="1">
      <alignment horizontal="center" vertical="center" wrapText="1"/>
      <protection/>
    </xf>
    <xf numFmtId="0" fontId="13" fillId="33" borderId="21" xfId="0" applyNumberFormat="1" applyFont="1" applyFill="1" applyBorder="1" applyAlignment="1" applyProtection="1">
      <alignment horizontal="center" vertical="center" wrapText="1"/>
      <protection/>
    </xf>
    <xf numFmtId="0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3" fillId="33" borderId="23" xfId="0" applyNumberFormat="1" applyFont="1" applyFill="1" applyBorder="1" applyAlignment="1" applyProtection="1">
      <alignment horizontal="center" vertical="center" wrapText="1"/>
      <protection/>
    </xf>
    <xf numFmtId="179" fontId="13" fillId="33" borderId="23" xfId="0" applyNumberFormat="1" applyFont="1" applyFill="1" applyBorder="1" applyAlignment="1" applyProtection="1">
      <alignment horizontal="center" vertical="center" wrapText="1"/>
      <protection/>
    </xf>
    <xf numFmtId="183" fontId="8" fillId="0" borderId="24" xfId="0" applyNumberFormat="1" applyFont="1" applyBorder="1" applyAlignment="1">
      <alignment horizontal="center" vertical="center"/>
    </xf>
    <xf numFmtId="179" fontId="8" fillId="0" borderId="25" xfId="0" applyNumberFormat="1" applyFont="1" applyFill="1" applyBorder="1" applyAlignment="1">
      <alignment horizontal="left" vertical="top" wrapText="1"/>
    </xf>
    <xf numFmtId="179" fontId="8" fillId="0" borderId="0" xfId="0" applyNumberFormat="1" applyFont="1" applyFill="1" applyBorder="1" applyAlignment="1">
      <alignment horizontal="left" vertical="top" wrapText="1"/>
    </xf>
    <xf numFmtId="179" fontId="8" fillId="0" borderId="26" xfId="0" applyNumberFormat="1" applyFont="1" applyFill="1" applyBorder="1" applyAlignment="1">
      <alignment horizontal="left" vertical="top" wrapText="1"/>
    </xf>
    <xf numFmtId="179" fontId="8" fillId="0" borderId="27" xfId="0" applyNumberFormat="1" applyFont="1" applyFill="1" applyBorder="1" applyAlignment="1">
      <alignment horizontal="left" vertical="top" wrapText="1"/>
    </xf>
    <xf numFmtId="179" fontId="8" fillId="0" borderId="28" xfId="0" applyNumberFormat="1" applyFont="1" applyFill="1" applyBorder="1" applyAlignment="1">
      <alignment horizontal="left" vertical="top" wrapText="1"/>
    </xf>
    <xf numFmtId="179" fontId="8" fillId="0" borderId="29" xfId="0" applyNumberFormat="1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9" fontId="8" fillId="0" borderId="10" xfId="33" applyFont="1" applyFill="1" applyBorder="1" applyAlignment="1">
      <alignment horizontal="center" vertical="center"/>
    </xf>
    <xf numFmtId="179" fontId="8" fillId="0" borderId="25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92" fontId="13" fillId="33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14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工程造价指标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selection activeCell="B28" sqref="B28:H28"/>
    </sheetView>
  </sheetViews>
  <sheetFormatPr defaultColWidth="9.00390625" defaultRowHeight="14.25"/>
  <cols>
    <col min="1" max="1" width="7.75390625" style="12" customWidth="1"/>
    <col min="2" max="2" width="12.25390625" style="12" customWidth="1"/>
    <col min="3" max="3" width="2.00390625" style="12" customWidth="1"/>
    <col min="4" max="4" width="5.875" style="12" customWidth="1"/>
    <col min="5" max="5" width="13.125" style="12" customWidth="1"/>
    <col min="6" max="6" width="10.25390625" style="12" customWidth="1"/>
    <col min="7" max="7" width="8.50390625" style="12" customWidth="1"/>
    <col min="8" max="8" width="12.25390625" style="12" customWidth="1"/>
    <col min="9" max="16384" width="9.00390625" style="12" customWidth="1"/>
  </cols>
  <sheetData>
    <row r="1" spans="1:8" ht="32.25" customHeight="1">
      <c r="A1" s="51" t="s">
        <v>110</v>
      </c>
      <c r="B1" s="51"/>
      <c r="C1" s="51"/>
      <c r="D1" s="51"/>
      <c r="E1" s="51"/>
      <c r="F1" s="51"/>
      <c r="G1" s="51"/>
      <c r="H1" s="51"/>
    </row>
    <row r="2" spans="1:8" s="13" customFormat="1" ht="30" customHeight="1">
      <c r="A2" s="52" t="s">
        <v>13</v>
      </c>
      <c r="B2" s="52"/>
      <c r="C2" s="52"/>
      <c r="D2" s="52"/>
      <c r="E2" s="52"/>
      <c r="F2" s="52"/>
      <c r="G2" s="52"/>
      <c r="H2" s="52"/>
    </row>
    <row r="3" spans="1:8" s="13" customFormat="1" ht="36.75" customHeight="1">
      <c r="A3" s="18" t="s">
        <v>77</v>
      </c>
      <c r="B3" s="49" t="s">
        <v>111</v>
      </c>
      <c r="C3" s="53"/>
      <c r="D3" s="54"/>
      <c r="E3" s="18" t="s">
        <v>0</v>
      </c>
      <c r="F3" s="18" t="s">
        <v>10</v>
      </c>
      <c r="G3" s="18" t="s">
        <v>88</v>
      </c>
      <c r="H3" s="18" t="s">
        <v>105</v>
      </c>
    </row>
    <row r="4" spans="1:8" s="13" customFormat="1" ht="34.5" customHeight="1">
      <c r="A4" s="50" t="s">
        <v>78</v>
      </c>
      <c r="B4" s="50" t="s">
        <v>112</v>
      </c>
      <c r="C4" s="50"/>
      <c r="D4" s="50" t="s">
        <v>79</v>
      </c>
      <c r="E4" s="23" t="s">
        <v>80</v>
      </c>
      <c r="F4" s="60" t="s">
        <v>113</v>
      </c>
      <c r="G4" s="18" t="s">
        <v>106</v>
      </c>
      <c r="H4" s="18" t="s">
        <v>107</v>
      </c>
    </row>
    <row r="5" spans="1:8" s="13" customFormat="1" ht="30" customHeight="1">
      <c r="A5" s="50"/>
      <c r="B5" s="50"/>
      <c r="C5" s="50"/>
      <c r="D5" s="50"/>
      <c r="E5" s="24" t="s">
        <v>81</v>
      </c>
      <c r="F5" s="25" t="s">
        <v>82</v>
      </c>
      <c r="G5" s="18" t="s">
        <v>108</v>
      </c>
      <c r="H5" s="62" t="s">
        <v>115</v>
      </c>
    </row>
    <row r="6" spans="1:8" s="13" customFormat="1" ht="15" customHeight="1">
      <c r="A6" s="49" t="s">
        <v>83</v>
      </c>
      <c r="B6" s="46" t="s">
        <v>84</v>
      </c>
      <c r="C6" s="47"/>
      <c r="D6" s="47"/>
      <c r="E6" s="47"/>
      <c r="F6" s="47"/>
      <c r="G6" s="47"/>
      <c r="H6" s="48"/>
    </row>
    <row r="7" spans="1:8" s="13" customFormat="1" ht="15" customHeight="1">
      <c r="A7" s="49"/>
      <c r="B7" s="43"/>
      <c r="C7" s="44"/>
      <c r="D7" s="44"/>
      <c r="E7" s="44"/>
      <c r="F7" s="44"/>
      <c r="G7" s="44"/>
      <c r="H7" s="45"/>
    </row>
    <row r="8" spans="1:8" s="13" customFormat="1" ht="15" customHeight="1">
      <c r="A8" s="49"/>
      <c r="B8" s="43"/>
      <c r="C8" s="44"/>
      <c r="D8" s="44"/>
      <c r="E8" s="44"/>
      <c r="F8" s="44"/>
      <c r="G8" s="44"/>
      <c r="H8" s="45"/>
    </row>
    <row r="9" spans="1:8" s="13" customFormat="1" ht="15" customHeight="1">
      <c r="A9" s="49"/>
      <c r="B9" s="43"/>
      <c r="C9" s="44"/>
      <c r="D9" s="44"/>
      <c r="E9" s="44"/>
      <c r="F9" s="44"/>
      <c r="G9" s="44"/>
      <c r="H9" s="45"/>
    </row>
    <row r="10" spans="1:8" s="13" customFormat="1" ht="15" customHeight="1" hidden="1">
      <c r="A10" s="49"/>
      <c r="B10" s="43"/>
      <c r="C10" s="44"/>
      <c r="D10" s="44"/>
      <c r="E10" s="44"/>
      <c r="F10" s="44"/>
      <c r="G10" s="44"/>
      <c r="H10" s="45"/>
    </row>
    <row r="11" spans="1:8" s="13" customFormat="1" ht="15" customHeight="1" hidden="1">
      <c r="A11" s="49"/>
      <c r="B11" s="43"/>
      <c r="C11" s="44"/>
      <c r="D11" s="44"/>
      <c r="E11" s="44"/>
      <c r="F11" s="44"/>
      <c r="G11" s="44"/>
      <c r="H11" s="45"/>
    </row>
    <row r="12" spans="1:8" s="13" customFormat="1" ht="15" customHeight="1" hidden="1">
      <c r="A12" s="49"/>
      <c r="B12" s="43"/>
      <c r="C12" s="44"/>
      <c r="D12" s="44"/>
      <c r="E12" s="44"/>
      <c r="F12" s="44"/>
      <c r="G12" s="44"/>
      <c r="H12" s="45"/>
    </row>
    <row r="13" spans="1:8" s="13" customFormat="1" ht="15" customHeight="1" hidden="1">
      <c r="A13" s="49"/>
      <c r="B13" s="43"/>
      <c r="C13" s="44"/>
      <c r="D13" s="44"/>
      <c r="E13" s="44"/>
      <c r="F13" s="44"/>
      <c r="G13" s="44"/>
      <c r="H13" s="45"/>
    </row>
    <row r="14" spans="1:8" s="13" customFormat="1" ht="15" customHeight="1" hidden="1">
      <c r="A14" s="49"/>
      <c r="B14" s="43"/>
      <c r="C14" s="44"/>
      <c r="D14" s="44"/>
      <c r="E14" s="44"/>
      <c r="F14" s="44"/>
      <c r="G14" s="44"/>
      <c r="H14" s="45"/>
    </row>
    <row r="15" spans="1:8" s="13" customFormat="1" ht="15" customHeight="1" hidden="1">
      <c r="A15" s="49"/>
      <c r="B15" s="43"/>
      <c r="C15" s="44"/>
      <c r="D15" s="44"/>
      <c r="E15" s="44"/>
      <c r="F15" s="44"/>
      <c r="G15" s="44"/>
      <c r="H15" s="45"/>
    </row>
    <row r="16" spans="1:8" s="13" customFormat="1" ht="15" customHeight="1" hidden="1">
      <c r="A16" s="49"/>
      <c r="B16" s="43"/>
      <c r="C16" s="44"/>
      <c r="D16" s="44"/>
      <c r="E16" s="44"/>
      <c r="F16" s="44"/>
      <c r="G16" s="44"/>
      <c r="H16" s="45"/>
    </row>
    <row r="17" spans="1:8" s="13" customFormat="1" ht="15" customHeight="1" hidden="1">
      <c r="A17" s="49"/>
      <c r="B17" s="43"/>
      <c r="C17" s="44"/>
      <c r="D17" s="44"/>
      <c r="E17" s="44"/>
      <c r="F17" s="44"/>
      <c r="G17" s="44"/>
      <c r="H17" s="45"/>
    </row>
    <row r="18" spans="1:8" s="13" customFormat="1" ht="15" customHeight="1" hidden="1">
      <c r="A18" s="49"/>
      <c r="B18" s="43"/>
      <c r="C18" s="44"/>
      <c r="D18" s="44"/>
      <c r="E18" s="44"/>
      <c r="F18" s="44"/>
      <c r="G18" s="44"/>
      <c r="H18" s="45"/>
    </row>
    <row r="19" spans="1:8" s="13" customFormat="1" ht="15" customHeight="1" hidden="1">
      <c r="A19" s="49"/>
      <c r="B19" s="43"/>
      <c r="C19" s="44"/>
      <c r="D19" s="44"/>
      <c r="E19" s="44"/>
      <c r="F19" s="44"/>
      <c r="G19" s="44"/>
      <c r="H19" s="45"/>
    </row>
    <row r="20" spans="1:8" s="13" customFormat="1" ht="15" customHeight="1" hidden="1">
      <c r="A20" s="49"/>
      <c r="B20" s="43"/>
      <c r="C20" s="44"/>
      <c r="D20" s="44"/>
      <c r="E20" s="44"/>
      <c r="F20" s="44"/>
      <c r="G20" s="44"/>
      <c r="H20" s="45"/>
    </row>
    <row r="21" spans="1:8" s="13" customFormat="1" ht="31.5" customHeight="1" hidden="1">
      <c r="A21" s="49"/>
      <c r="B21" s="43"/>
      <c r="C21" s="44"/>
      <c r="D21" s="44"/>
      <c r="E21" s="44"/>
      <c r="F21" s="44"/>
      <c r="G21" s="44"/>
      <c r="H21" s="45"/>
    </row>
    <row r="22" spans="1:8" s="13" customFormat="1" ht="21.75" customHeight="1" hidden="1">
      <c r="A22" s="49"/>
      <c r="B22" s="43"/>
      <c r="C22" s="44"/>
      <c r="D22" s="44"/>
      <c r="E22" s="44"/>
      <c r="F22" s="44"/>
      <c r="G22" s="44"/>
      <c r="H22" s="45"/>
    </row>
    <row r="23" spans="1:8" s="13" customFormat="1" ht="21.75" customHeight="1" hidden="1">
      <c r="A23" s="49"/>
      <c r="B23" s="43"/>
      <c r="C23" s="44"/>
      <c r="D23" s="44"/>
      <c r="E23" s="44"/>
      <c r="F23" s="44"/>
      <c r="G23" s="44"/>
      <c r="H23" s="45"/>
    </row>
    <row r="24" spans="1:8" s="13" customFormat="1" ht="21.75" customHeight="1" hidden="1">
      <c r="A24" s="49"/>
      <c r="B24" s="43"/>
      <c r="C24" s="44"/>
      <c r="D24" s="44"/>
      <c r="E24" s="44"/>
      <c r="F24" s="44"/>
      <c r="G24" s="44"/>
      <c r="H24" s="45"/>
    </row>
    <row r="25" spans="1:8" s="13" customFormat="1" ht="21.75" customHeight="1" hidden="1">
      <c r="A25" s="49"/>
      <c r="B25" s="43"/>
      <c r="C25" s="44"/>
      <c r="D25" s="44"/>
      <c r="E25" s="44"/>
      <c r="F25" s="44"/>
      <c r="G25" s="44"/>
      <c r="H25" s="45"/>
    </row>
    <row r="26" spans="1:8" s="13" customFormat="1" ht="21.75" customHeight="1" hidden="1">
      <c r="A26" s="49"/>
      <c r="B26" s="43"/>
      <c r="C26" s="44"/>
      <c r="D26" s="44"/>
      <c r="E26" s="44"/>
      <c r="F26" s="44"/>
      <c r="G26" s="44"/>
      <c r="H26" s="45"/>
    </row>
    <row r="27" spans="1:8" s="13" customFormat="1" ht="21.75" customHeight="1" hidden="1">
      <c r="A27" s="49"/>
      <c r="B27" s="43"/>
      <c r="C27" s="44"/>
      <c r="D27" s="44"/>
      <c r="E27" s="44"/>
      <c r="F27" s="44"/>
      <c r="G27" s="44"/>
      <c r="H27" s="45"/>
    </row>
    <row r="28" spans="1:8" s="13" customFormat="1" ht="33" customHeight="1">
      <c r="A28" s="49"/>
      <c r="B28" s="61" t="s">
        <v>114</v>
      </c>
      <c r="C28" s="44"/>
      <c r="D28" s="44"/>
      <c r="E28" s="44"/>
      <c r="F28" s="44"/>
      <c r="G28" s="44"/>
      <c r="H28" s="45"/>
    </row>
    <row r="29" spans="1:8" s="13" customFormat="1" ht="25.5" customHeight="1">
      <c r="A29" s="49"/>
      <c r="B29" s="43" t="s">
        <v>86</v>
      </c>
      <c r="C29" s="44"/>
      <c r="D29" s="44"/>
      <c r="E29" s="44"/>
      <c r="F29" s="44"/>
      <c r="G29" s="44"/>
      <c r="H29" s="45"/>
    </row>
    <row r="30" spans="1:8" s="13" customFormat="1" ht="33" customHeight="1">
      <c r="A30" s="49"/>
      <c r="B30" s="43" t="s">
        <v>85</v>
      </c>
      <c r="C30" s="44"/>
      <c r="D30" s="44"/>
      <c r="E30" s="44"/>
      <c r="F30" s="44"/>
      <c r="G30" s="44"/>
      <c r="H30" s="45"/>
    </row>
    <row r="31" spans="1:8" s="13" customFormat="1" ht="54" customHeight="1">
      <c r="A31" s="49"/>
      <c r="B31" s="43" t="s">
        <v>87</v>
      </c>
      <c r="C31" s="44"/>
      <c r="D31" s="44"/>
      <c r="E31" s="44"/>
      <c r="F31" s="44"/>
      <c r="G31" s="44"/>
      <c r="H31" s="45"/>
    </row>
    <row r="32" s="13" customFormat="1" ht="14.25"/>
  </sheetData>
  <sheetProtection/>
  <mergeCells count="12">
    <mergeCell ref="B4:C5"/>
    <mergeCell ref="A1:H1"/>
    <mergeCell ref="A2:H2"/>
    <mergeCell ref="B3:D3"/>
    <mergeCell ref="A4:A5"/>
    <mergeCell ref="D4:D5"/>
    <mergeCell ref="B31:H31"/>
    <mergeCell ref="B6:H27"/>
    <mergeCell ref="A6:A31"/>
    <mergeCell ref="B28:H28"/>
    <mergeCell ref="B30:H30"/>
    <mergeCell ref="B29:H29"/>
  </mergeCells>
  <printOptions horizontalCentered="1"/>
  <pageMargins left="0.7480314960629921" right="0.7480314960629921" top="0.5118110236220472" bottom="0.4330708661417323" header="0.5118110236220472" footer="0.5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4.25"/>
  <cols>
    <col min="1" max="1" width="5.875" style="2" customWidth="1"/>
    <col min="2" max="2" width="7.25390625" style="2" customWidth="1"/>
    <col min="3" max="3" width="25.625" style="4" customWidth="1"/>
    <col min="4" max="4" width="9.125" style="11" customWidth="1"/>
    <col min="5" max="5" width="8.875" style="2" customWidth="1"/>
    <col min="6" max="6" width="12.875" style="11" customWidth="1"/>
    <col min="7" max="7" width="13.00390625" style="5" customWidth="1"/>
    <col min="8" max="9" width="9.50390625" style="2" bestFit="1" customWidth="1"/>
    <col min="10" max="10" width="9.00390625" style="2" customWidth="1"/>
    <col min="11" max="11" width="9.50390625" style="2" bestFit="1" customWidth="1"/>
    <col min="12" max="16384" width="9.00390625" style="2" customWidth="1"/>
  </cols>
  <sheetData>
    <row r="1" spans="1:7" ht="38.25" customHeight="1">
      <c r="A1" s="57" t="s">
        <v>4</v>
      </c>
      <c r="B1" s="57"/>
      <c r="C1" s="57"/>
      <c r="D1" s="57"/>
      <c r="E1" s="57"/>
      <c r="F1" s="57"/>
      <c r="G1" s="57"/>
    </row>
    <row r="2" spans="1:7" ht="32.25" customHeight="1">
      <c r="A2" s="55" t="s">
        <v>29</v>
      </c>
      <c r="B2" s="55"/>
      <c r="C2" s="55"/>
      <c r="D2" s="16" t="s">
        <v>30</v>
      </c>
      <c r="E2" s="16" t="s">
        <v>31</v>
      </c>
      <c r="F2" s="16" t="s">
        <v>32</v>
      </c>
      <c r="G2" s="17" t="s">
        <v>33</v>
      </c>
    </row>
    <row r="3" spans="1:7" ht="27" customHeight="1">
      <c r="A3" s="55" t="s">
        <v>34</v>
      </c>
      <c r="B3" s="55"/>
      <c r="C3" s="55"/>
      <c r="D3" s="18">
        <v>10901756</v>
      </c>
      <c r="E3" s="17">
        <f>D3/3272</f>
        <v>3331.832518337408</v>
      </c>
      <c r="F3" s="17"/>
      <c r="G3" s="22">
        <v>100</v>
      </c>
    </row>
    <row r="4" spans="1:7" ht="27" customHeight="1">
      <c r="A4" s="55" t="s">
        <v>35</v>
      </c>
      <c r="B4" s="55" t="s">
        <v>36</v>
      </c>
      <c r="C4" s="55"/>
      <c r="D4" s="18">
        <f>D3-D5</f>
        <v>10839048</v>
      </c>
      <c r="E4" s="17">
        <f>D4/2912</f>
        <v>3722.2005494505493</v>
      </c>
      <c r="F4" s="17"/>
      <c r="G4" s="17">
        <f>D4/D3*100</f>
        <v>99.42478991457891</v>
      </c>
    </row>
    <row r="5" spans="1:7" ht="27" customHeight="1">
      <c r="A5" s="55"/>
      <c r="B5" s="55" t="s">
        <v>37</v>
      </c>
      <c r="C5" s="55"/>
      <c r="D5" s="18">
        <v>62708</v>
      </c>
      <c r="E5" s="17">
        <f>D5/360</f>
        <v>174.1888888888889</v>
      </c>
      <c r="F5" s="17"/>
      <c r="G5" s="17">
        <f>D5/D3*100</f>
        <v>0.575210085421101</v>
      </c>
    </row>
    <row r="6" spans="1:9" ht="27" customHeight="1">
      <c r="A6" s="55" t="s">
        <v>38</v>
      </c>
      <c r="B6" s="63" t="s">
        <v>39</v>
      </c>
      <c r="C6" s="55"/>
      <c r="D6" s="18">
        <v>470368</v>
      </c>
      <c r="E6" s="17">
        <f>D6/3272</f>
        <v>143.75550122249388</v>
      </c>
      <c r="F6" s="17" t="s">
        <v>40</v>
      </c>
      <c r="G6" s="17">
        <f>D6/$D3*100</f>
        <v>4.314607665040384</v>
      </c>
      <c r="H6" s="8"/>
      <c r="I6" s="8"/>
    </row>
    <row r="7" spans="1:7" ht="27" customHeight="1">
      <c r="A7" s="55"/>
      <c r="B7" s="55" t="s">
        <v>41</v>
      </c>
      <c r="C7" s="16" t="s">
        <v>42</v>
      </c>
      <c r="D7" s="16">
        <f>1095823+254366+50000</f>
        <v>1400189</v>
      </c>
      <c r="E7" s="17"/>
      <c r="F7" s="17" t="s">
        <v>43</v>
      </c>
      <c r="G7" s="17"/>
    </row>
    <row r="8" spans="1:7" ht="27" customHeight="1">
      <c r="A8" s="55"/>
      <c r="B8" s="55"/>
      <c r="C8" s="16" t="s">
        <v>44</v>
      </c>
      <c r="D8" s="16">
        <f>1422610+254366+50000</f>
        <v>1726976</v>
      </c>
      <c r="E8" s="17"/>
      <c r="F8" s="17" t="s">
        <v>45</v>
      </c>
      <c r="G8" s="17"/>
    </row>
    <row r="9" spans="1:9" ht="21.75" customHeight="1">
      <c r="A9" s="55"/>
      <c r="B9" s="55"/>
      <c r="C9" s="7" t="s">
        <v>46</v>
      </c>
      <c r="D9" s="10">
        <f>599525+50000</f>
        <v>649525</v>
      </c>
      <c r="E9" s="6"/>
      <c r="F9" s="19" t="s">
        <v>47</v>
      </c>
      <c r="G9" s="17"/>
      <c r="I9" s="5"/>
    </row>
    <row r="10" spans="1:7" ht="21.75" customHeight="1">
      <c r="A10" s="55"/>
      <c r="B10" s="55"/>
      <c r="C10" s="20" t="s">
        <v>48</v>
      </c>
      <c r="D10" s="21">
        <f>SUM(D7:D9)</f>
        <v>3776690</v>
      </c>
      <c r="E10" s="17">
        <f>D10/3272</f>
        <v>1154.2451100244498</v>
      </c>
      <c r="F10" s="16"/>
      <c r="G10" s="17">
        <f>D10/D3*100</f>
        <v>34.64295109888719</v>
      </c>
    </row>
    <row r="11" spans="1:7" ht="21.75" customHeight="1">
      <c r="A11" s="55"/>
      <c r="B11" s="55" t="s">
        <v>49</v>
      </c>
      <c r="C11" s="20" t="s">
        <v>50</v>
      </c>
      <c r="D11" s="21">
        <v>138711</v>
      </c>
      <c r="E11" s="6"/>
      <c r="F11" s="16" t="s">
        <v>51</v>
      </c>
      <c r="G11" s="17" t="s">
        <v>52</v>
      </c>
    </row>
    <row r="12" spans="1:7" ht="21.75" customHeight="1">
      <c r="A12" s="55"/>
      <c r="B12" s="55"/>
      <c r="C12" s="20" t="s">
        <v>53</v>
      </c>
      <c r="D12" s="21">
        <v>39451</v>
      </c>
      <c r="E12" s="6"/>
      <c r="F12" s="16" t="s">
        <v>89</v>
      </c>
      <c r="G12" s="17"/>
    </row>
    <row r="13" spans="1:7" ht="21.75" customHeight="1">
      <c r="A13" s="55"/>
      <c r="B13" s="55"/>
      <c r="C13" s="20" t="s">
        <v>54</v>
      </c>
      <c r="D13" s="21">
        <v>140350</v>
      </c>
      <c r="E13" s="6"/>
      <c r="F13" s="16" t="s">
        <v>55</v>
      </c>
      <c r="G13" s="17"/>
    </row>
    <row r="14" spans="1:10" ht="21.75" customHeight="1">
      <c r="A14" s="55"/>
      <c r="B14" s="55"/>
      <c r="C14" s="7" t="s">
        <v>46</v>
      </c>
      <c r="D14" s="21">
        <v>545744</v>
      </c>
      <c r="E14" s="17"/>
      <c r="F14" s="19" t="s">
        <v>56</v>
      </c>
      <c r="G14" s="17"/>
      <c r="J14" s="5"/>
    </row>
    <row r="15" spans="1:7" ht="21.75" customHeight="1">
      <c r="A15" s="55"/>
      <c r="B15" s="55"/>
      <c r="C15" s="20" t="s">
        <v>48</v>
      </c>
      <c r="D15" s="21">
        <f>SUM(D11:D14)</f>
        <v>864256</v>
      </c>
      <c r="E15" s="17">
        <f>D15/3272</f>
        <v>264.1369193154034</v>
      </c>
      <c r="F15" s="10"/>
      <c r="G15" s="17">
        <f>D15/D3*100</f>
        <v>7.9276769724070135</v>
      </c>
    </row>
    <row r="16" spans="1:7" ht="21.75" customHeight="1">
      <c r="A16" s="55"/>
      <c r="B16" s="55" t="s">
        <v>57</v>
      </c>
      <c r="C16" s="20" t="s">
        <v>58</v>
      </c>
      <c r="D16" s="21">
        <f>1682469+100000</f>
        <v>1782469</v>
      </c>
      <c r="E16" s="17"/>
      <c r="F16" s="10" t="s">
        <v>59</v>
      </c>
      <c r="G16" s="17"/>
    </row>
    <row r="17" spans="1:7" ht="21.75" customHeight="1">
      <c r="A17" s="55"/>
      <c r="B17" s="55"/>
      <c r="C17" s="20" t="s">
        <v>60</v>
      </c>
      <c r="D17" s="21">
        <v>112860</v>
      </c>
      <c r="E17" s="17"/>
      <c r="F17" s="10" t="s">
        <v>61</v>
      </c>
      <c r="G17" s="17"/>
    </row>
    <row r="18" spans="1:7" ht="21.75" customHeight="1">
      <c r="A18" s="55"/>
      <c r="B18" s="55"/>
      <c r="C18" s="20" t="s">
        <v>37</v>
      </c>
      <c r="D18" s="21">
        <v>62709</v>
      </c>
      <c r="E18" s="17"/>
      <c r="F18" s="10" t="s">
        <v>62</v>
      </c>
      <c r="G18" s="17"/>
    </row>
    <row r="19" spans="1:7" ht="21.75" customHeight="1">
      <c r="A19" s="55"/>
      <c r="B19" s="55"/>
      <c r="C19" s="20" t="s">
        <v>63</v>
      </c>
      <c r="D19" s="21">
        <v>541656</v>
      </c>
      <c r="E19" s="17"/>
      <c r="F19" s="10" t="s">
        <v>64</v>
      </c>
      <c r="G19" s="17"/>
    </row>
    <row r="20" spans="1:7" ht="21.75" customHeight="1">
      <c r="A20" s="55"/>
      <c r="B20" s="55"/>
      <c r="C20" s="20" t="s">
        <v>65</v>
      </c>
      <c r="D20" s="21">
        <v>51406</v>
      </c>
      <c r="E20" s="17"/>
      <c r="F20" s="10" t="s">
        <v>66</v>
      </c>
      <c r="G20" s="17"/>
    </row>
    <row r="21" spans="1:7" ht="21.75" customHeight="1">
      <c r="A21" s="55"/>
      <c r="B21" s="55"/>
      <c r="C21" s="7" t="s">
        <v>46</v>
      </c>
      <c r="D21" s="21">
        <f>834453+190000+50000</f>
        <v>1074453</v>
      </c>
      <c r="E21" s="17"/>
      <c r="F21" s="19" t="s">
        <v>67</v>
      </c>
      <c r="G21" s="17"/>
    </row>
    <row r="22" spans="1:7" ht="21.75" customHeight="1">
      <c r="A22" s="55"/>
      <c r="B22" s="55"/>
      <c r="C22" s="7" t="s">
        <v>12</v>
      </c>
      <c r="D22" s="21">
        <f>256659+50000</f>
        <v>306659</v>
      </c>
      <c r="E22" s="17"/>
      <c r="F22" s="19" t="s">
        <v>68</v>
      </c>
      <c r="G22" s="17"/>
    </row>
    <row r="23" spans="1:7" ht="21.75" customHeight="1">
      <c r="A23" s="55"/>
      <c r="B23" s="55"/>
      <c r="C23" s="20" t="s">
        <v>48</v>
      </c>
      <c r="D23" s="21">
        <f>SUM(D16:D22)</f>
        <v>3932212</v>
      </c>
      <c r="E23" s="17">
        <f>D23/3272</f>
        <v>1201.7762836185818</v>
      </c>
      <c r="F23" s="10"/>
      <c r="G23" s="17">
        <f>D23/D3*100</f>
        <v>36.069528615390034</v>
      </c>
    </row>
    <row r="24" spans="1:11" ht="21.75" customHeight="1">
      <c r="A24" s="55"/>
      <c r="B24" s="63" t="s">
        <v>116</v>
      </c>
      <c r="C24" s="20" t="s">
        <v>69</v>
      </c>
      <c r="D24" s="21">
        <f>152320+11030</f>
        <v>163350</v>
      </c>
      <c r="E24" s="17"/>
      <c r="F24" s="19" t="s">
        <v>70</v>
      </c>
      <c r="G24" s="17"/>
      <c r="K24" s="8"/>
    </row>
    <row r="25" spans="1:7" ht="21.75" customHeight="1">
      <c r="A25" s="55"/>
      <c r="B25" s="55"/>
      <c r="C25" s="20" t="s">
        <v>71</v>
      </c>
      <c r="D25" s="21">
        <v>153110</v>
      </c>
      <c r="E25" s="17"/>
      <c r="F25" s="19" t="s">
        <v>72</v>
      </c>
      <c r="G25" s="17"/>
    </row>
    <row r="26" spans="1:7" ht="21.75" customHeight="1">
      <c r="A26" s="55"/>
      <c r="B26" s="55"/>
      <c r="C26" s="20" t="s">
        <v>73</v>
      </c>
      <c r="D26" s="21">
        <v>804124</v>
      </c>
      <c r="E26" s="17"/>
      <c r="F26" s="19"/>
      <c r="G26" s="17"/>
    </row>
    <row r="27" spans="1:7" ht="21.75" customHeight="1">
      <c r="A27" s="55"/>
      <c r="B27" s="55"/>
      <c r="C27" s="20" t="s">
        <v>74</v>
      </c>
      <c r="D27" s="21">
        <v>486205</v>
      </c>
      <c r="E27" s="17"/>
      <c r="F27" s="19" t="s">
        <v>75</v>
      </c>
      <c r="G27" s="17"/>
    </row>
    <row r="28" spans="1:7" ht="21.75" customHeight="1">
      <c r="A28" s="55"/>
      <c r="B28" s="55"/>
      <c r="C28" s="20" t="s">
        <v>14</v>
      </c>
      <c r="D28" s="21">
        <v>27700</v>
      </c>
      <c r="E28" s="17"/>
      <c r="F28" s="19"/>
      <c r="G28" s="17"/>
    </row>
    <row r="29" spans="1:7" ht="21.75" customHeight="1">
      <c r="A29" s="55"/>
      <c r="B29" s="55"/>
      <c r="C29" s="20" t="s">
        <v>76</v>
      </c>
      <c r="D29" s="21">
        <v>223741</v>
      </c>
      <c r="E29" s="17"/>
      <c r="F29" s="19"/>
      <c r="G29" s="17"/>
    </row>
    <row r="30" spans="1:7" ht="21.75" customHeight="1">
      <c r="A30" s="55"/>
      <c r="B30" s="55"/>
      <c r="C30" s="20" t="s">
        <v>48</v>
      </c>
      <c r="D30" s="21">
        <f>SUM(D24:D29)</f>
        <v>1858230</v>
      </c>
      <c r="E30" s="17">
        <f>D30/3272</f>
        <v>567.9187041564792</v>
      </c>
      <c r="F30" s="19"/>
      <c r="G30" s="17">
        <f>D30/D3*100</f>
        <v>17.045235648275376</v>
      </c>
    </row>
    <row r="31" spans="1:7" ht="58.5" customHeight="1">
      <c r="A31" s="64" t="s">
        <v>117</v>
      </c>
      <c r="B31" s="56"/>
      <c r="C31" s="56"/>
      <c r="D31" s="56"/>
      <c r="E31" s="56"/>
      <c r="F31" s="56"/>
      <c r="G31" s="56"/>
    </row>
  </sheetData>
  <sheetProtection/>
  <mergeCells count="13">
    <mergeCell ref="A1:G1"/>
    <mergeCell ref="A2:C2"/>
    <mergeCell ref="A3:C3"/>
    <mergeCell ref="A4:A5"/>
    <mergeCell ref="B4:C4"/>
    <mergeCell ref="B5:C5"/>
    <mergeCell ref="B7:B10"/>
    <mergeCell ref="B6:C6"/>
    <mergeCell ref="B11:B15"/>
    <mergeCell ref="A31:G31"/>
    <mergeCell ref="A6:A30"/>
    <mergeCell ref="B16:B23"/>
    <mergeCell ref="B24:B30"/>
  </mergeCells>
  <printOptions horizontalCentered="1"/>
  <pageMargins left="0.7480314960629921" right="0.7480314960629921" top="0.5118110236220472" bottom="0.4330708661417323" header="0.5118110236220472" footer="0.5511811023622047"/>
  <pageSetup horizontalDpi="600" verticalDpi="600" orientation="portrait" paperSize="9" scale="90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zoomScalePageLayoutView="0" workbookViewId="0" topLeftCell="A19">
      <selection activeCell="E9" sqref="E9"/>
    </sheetView>
  </sheetViews>
  <sheetFormatPr defaultColWidth="9.00390625" defaultRowHeight="14.25"/>
  <cols>
    <col min="1" max="1" width="23.25390625" style="3" customWidth="1"/>
    <col min="2" max="2" width="9.25390625" style="15" customWidth="1"/>
    <col min="3" max="3" width="15.00390625" style="15" customWidth="1"/>
    <col min="4" max="4" width="15.375" style="15" customWidth="1"/>
    <col min="5" max="16384" width="9.00390625" style="1" customWidth="1"/>
  </cols>
  <sheetData>
    <row r="1" spans="1:4" ht="14.25">
      <c r="A1" s="59"/>
      <c r="B1" s="59"/>
      <c r="C1" s="9"/>
      <c r="D1" s="9"/>
    </row>
    <row r="2" spans="1:4" ht="30.75" customHeight="1" thickBot="1">
      <c r="A2" s="57" t="s">
        <v>5</v>
      </c>
      <c r="B2" s="57"/>
      <c r="C2" s="57"/>
      <c r="D2" s="57"/>
    </row>
    <row r="3" spans="1:4" s="2" customFormat="1" ht="29.25" customHeight="1">
      <c r="A3" s="32" t="s">
        <v>90</v>
      </c>
      <c r="B3" s="26" t="s">
        <v>1</v>
      </c>
      <c r="C3" s="26" t="s">
        <v>91</v>
      </c>
      <c r="D3" s="33" t="s">
        <v>92</v>
      </c>
    </row>
    <row r="4" spans="1:4" s="2" customFormat="1" ht="18.75" customHeight="1">
      <c r="A4" s="34" t="s">
        <v>8</v>
      </c>
      <c r="B4" s="14" t="s">
        <v>2</v>
      </c>
      <c r="C4" s="65">
        <v>23140.19</v>
      </c>
      <c r="D4" s="35">
        <f>C4/3272</f>
        <v>7.072185207823961</v>
      </c>
    </row>
    <row r="5" spans="1:4" s="2" customFormat="1" ht="18.75" customHeight="1">
      <c r="A5" s="34" t="s">
        <v>9</v>
      </c>
      <c r="B5" s="14" t="s">
        <v>2</v>
      </c>
      <c r="C5" s="65">
        <v>6.95</v>
      </c>
      <c r="D5" s="35">
        <f aca="true" t="shared" si="0" ref="D5:D31">C5/3272</f>
        <v>0.002124083129584352</v>
      </c>
    </row>
    <row r="6" spans="1:4" s="2" customFormat="1" ht="18.75" customHeight="1">
      <c r="A6" s="36" t="s">
        <v>93</v>
      </c>
      <c r="B6" s="28" t="s">
        <v>3</v>
      </c>
      <c r="C6" s="29">
        <v>214.73</v>
      </c>
      <c r="D6" s="35">
        <f t="shared" si="0"/>
        <v>0.0656265281173594</v>
      </c>
    </row>
    <row r="7" spans="1:4" s="2" customFormat="1" ht="18.75" customHeight="1">
      <c r="A7" s="36" t="s">
        <v>16</v>
      </c>
      <c r="B7" s="30" t="s">
        <v>3</v>
      </c>
      <c r="C7" s="27">
        <v>92.62</v>
      </c>
      <c r="D7" s="35">
        <f t="shared" si="0"/>
        <v>0.028306845965770173</v>
      </c>
    </row>
    <row r="8" spans="1:5" s="2" customFormat="1" ht="18.75" customHeight="1">
      <c r="A8" s="36" t="s">
        <v>17</v>
      </c>
      <c r="B8" s="30" t="s">
        <v>7</v>
      </c>
      <c r="C8" s="27">
        <v>12.37</v>
      </c>
      <c r="D8" s="35">
        <f t="shared" si="0"/>
        <v>0.0037805623471882637</v>
      </c>
      <c r="E8" s="5"/>
    </row>
    <row r="9" spans="1:4" s="2" customFormat="1" ht="18.75" customHeight="1">
      <c r="A9" s="36" t="s">
        <v>95</v>
      </c>
      <c r="B9" s="30" t="s">
        <v>7</v>
      </c>
      <c r="C9" s="27">
        <v>13899.28</v>
      </c>
      <c r="D9" s="35">
        <f t="shared" si="0"/>
        <v>4.247946210268949</v>
      </c>
    </row>
    <row r="10" spans="1:4" s="2" customFormat="1" ht="18.75" customHeight="1">
      <c r="A10" s="37" t="s">
        <v>94</v>
      </c>
      <c r="B10" s="31" t="s">
        <v>7</v>
      </c>
      <c r="C10" s="27">
        <v>137992.55</v>
      </c>
      <c r="D10" s="35">
        <f t="shared" si="0"/>
        <v>42.17376222493887</v>
      </c>
    </row>
    <row r="11" spans="1:4" s="2" customFormat="1" ht="18.75" customHeight="1">
      <c r="A11" s="38" t="s">
        <v>18</v>
      </c>
      <c r="B11" s="31" t="s">
        <v>3</v>
      </c>
      <c r="C11" s="27">
        <v>755.11</v>
      </c>
      <c r="D11" s="35">
        <f t="shared" si="0"/>
        <v>0.23077933985330074</v>
      </c>
    </row>
    <row r="12" spans="1:4" s="2" customFormat="1" ht="18.75" customHeight="1">
      <c r="A12" s="38" t="s">
        <v>19</v>
      </c>
      <c r="B12" s="31" t="s">
        <v>3</v>
      </c>
      <c r="C12" s="27">
        <v>601.04</v>
      </c>
      <c r="D12" s="35">
        <f t="shared" si="0"/>
        <v>0.18369193154034227</v>
      </c>
    </row>
    <row r="13" spans="1:4" s="2" customFormat="1" ht="18.75" customHeight="1">
      <c r="A13" s="38" t="s">
        <v>20</v>
      </c>
      <c r="B13" s="31" t="s">
        <v>3</v>
      </c>
      <c r="C13" s="27">
        <v>907.81</v>
      </c>
      <c r="D13" s="35">
        <f t="shared" si="0"/>
        <v>0.27744804400977996</v>
      </c>
    </row>
    <row r="14" spans="1:4" s="2" customFormat="1" ht="18.75" customHeight="1">
      <c r="A14" s="38" t="s">
        <v>11</v>
      </c>
      <c r="B14" s="31" t="s">
        <v>3</v>
      </c>
      <c r="C14" s="27">
        <v>923.8</v>
      </c>
      <c r="D14" s="35">
        <f t="shared" si="0"/>
        <v>0.2823349633251834</v>
      </c>
    </row>
    <row r="15" spans="1:4" s="2" customFormat="1" ht="18.75" customHeight="1">
      <c r="A15" s="38" t="s">
        <v>21</v>
      </c>
      <c r="B15" s="31" t="s">
        <v>3</v>
      </c>
      <c r="C15" s="27">
        <v>157.99</v>
      </c>
      <c r="D15" s="35">
        <f t="shared" si="0"/>
        <v>0.04828545232273839</v>
      </c>
    </row>
    <row r="16" spans="1:4" s="2" customFormat="1" ht="18.75" customHeight="1">
      <c r="A16" s="38" t="s">
        <v>22</v>
      </c>
      <c r="B16" s="31" t="s">
        <v>23</v>
      </c>
      <c r="C16" s="27">
        <v>6.83</v>
      </c>
      <c r="D16" s="35">
        <f t="shared" si="0"/>
        <v>0.0020874083129584354</v>
      </c>
    </row>
    <row r="17" spans="1:4" s="2" customFormat="1" ht="18.75" customHeight="1">
      <c r="A17" s="38" t="s">
        <v>96</v>
      </c>
      <c r="B17" s="66" t="s">
        <v>118</v>
      </c>
      <c r="C17" s="27">
        <v>153.34</v>
      </c>
      <c r="D17" s="35">
        <f t="shared" si="0"/>
        <v>0.046864303178484105</v>
      </c>
    </row>
    <row r="18" spans="1:4" s="2" customFormat="1" ht="18.75" customHeight="1">
      <c r="A18" s="38" t="s">
        <v>97</v>
      </c>
      <c r="B18" s="66" t="s">
        <v>118</v>
      </c>
      <c r="C18" s="27">
        <v>13.81</v>
      </c>
      <c r="D18" s="35">
        <f t="shared" si="0"/>
        <v>0.004220660146699267</v>
      </c>
    </row>
    <row r="19" spans="1:4" s="2" customFormat="1" ht="18.75" customHeight="1">
      <c r="A19" s="38" t="s">
        <v>98</v>
      </c>
      <c r="B19" s="66" t="s">
        <v>118</v>
      </c>
      <c r="C19" s="27">
        <v>227.84</v>
      </c>
      <c r="D19" s="35">
        <f t="shared" si="0"/>
        <v>0.06963325183374083</v>
      </c>
    </row>
    <row r="20" spans="1:4" s="2" customFormat="1" ht="18.75" customHeight="1">
      <c r="A20" s="38" t="s">
        <v>99</v>
      </c>
      <c r="B20" s="66" t="s">
        <v>118</v>
      </c>
      <c r="C20" s="27">
        <v>1468.21</v>
      </c>
      <c r="D20" s="35">
        <f t="shared" si="0"/>
        <v>0.44871943765281175</v>
      </c>
    </row>
    <row r="21" spans="1:4" s="2" customFormat="1" ht="18.75" customHeight="1">
      <c r="A21" s="38" t="s">
        <v>100</v>
      </c>
      <c r="B21" s="66" t="s">
        <v>118</v>
      </c>
      <c r="C21" s="27">
        <v>127.89</v>
      </c>
      <c r="D21" s="35">
        <f t="shared" si="0"/>
        <v>0.039086185819070904</v>
      </c>
    </row>
    <row r="22" spans="1:4" s="2" customFormat="1" ht="18.75" customHeight="1">
      <c r="A22" s="38" t="s">
        <v>101</v>
      </c>
      <c r="B22" s="66" t="s">
        <v>118</v>
      </c>
      <c r="C22" s="27">
        <v>573.65</v>
      </c>
      <c r="D22" s="35">
        <f t="shared" si="0"/>
        <v>0.17532090464547676</v>
      </c>
    </row>
    <row r="23" spans="1:4" s="2" customFormat="1" ht="18.75" customHeight="1">
      <c r="A23" s="38" t="s">
        <v>102</v>
      </c>
      <c r="B23" s="66" t="s">
        <v>118</v>
      </c>
      <c r="C23" s="27">
        <v>196.1</v>
      </c>
      <c r="D23" s="35">
        <f t="shared" si="0"/>
        <v>0.059932762836185816</v>
      </c>
    </row>
    <row r="24" spans="1:4" s="2" customFormat="1" ht="18.75" customHeight="1">
      <c r="A24" s="38" t="s">
        <v>103</v>
      </c>
      <c r="B24" s="66" t="s">
        <v>118</v>
      </c>
      <c r="C24" s="27">
        <v>295.57</v>
      </c>
      <c r="D24" s="35">
        <f t="shared" si="0"/>
        <v>0.09033312958435208</v>
      </c>
    </row>
    <row r="25" spans="1:4" s="2" customFormat="1" ht="18.75" customHeight="1">
      <c r="A25" s="38" t="s">
        <v>104</v>
      </c>
      <c r="B25" s="66" t="s">
        <v>118</v>
      </c>
      <c r="C25" s="27">
        <v>3356.11</v>
      </c>
      <c r="D25" s="35">
        <f>C25/3272</f>
        <v>1.025705990220049</v>
      </c>
    </row>
    <row r="26" spans="1:4" s="2" customFormat="1" ht="18.75" customHeight="1">
      <c r="A26" s="38" t="s">
        <v>24</v>
      </c>
      <c r="B26" s="66" t="s">
        <v>118</v>
      </c>
      <c r="C26" s="27">
        <v>70.35</v>
      </c>
      <c r="D26" s="35">
        <f t="shared" si="0"/>
        <v>0.021500611246943763</v>
      </c>
    </row>
    <row r="27" spans="1:4" s="2" customFormat="1" ht="18.75" customHeight="1">
      <c r="A27" s="38" t="s">
        <v>25</v>
      </c>
      <c r="B27" s="66" t="s">
        <v>118</v>
      </c>
      <c r="C27" s="27">
        <v>105.27</v>
      </c>
      <c r="D27" s="35">
        <f t="shared" si="0"/>
        <v>0.03217298288508557</v>
      </c>
    </row>
    <row r="28" spans="1:4" s="2" customFormat="1" ht="18.75" customHeight="1">
      <c r="A28" s="38" t="s">
        <v>26</v>
      </c>
      <c r="B28" s="31" t="s">
        <v>7</v>
      </c>
      <c r="C28" s="27">
        <v>38007.36</v>
      </c>
      <c r="D28" s="35">
        <f t="shared" si="0"/>
        <v>11.615941320293398</v>
      </c>
    </row>
    <row r="29" spans="1:4" s="2" customFormat="1" ht="18.75" customHeight="1">
      <c r="A29" s="38" t="s">
        <v>27</v>
      </c>
      <c r="B29" s="31" t="s">
        <v>6</v>
      </c>
      <c r="C29" s="27">
        <v>5810.42</v>
      </c>
      <c r="D29" s="35">
        <f t="shared" si="0"/>
        <v>1.7758007334963326</v>
      </c>
    </row>
    <row r="30" spans="1:4" s="2" customFormat="1" ht="18.75" customHeight="1">
      <c r="A30" s="38" t="s">
        <v>15</v>
      </c>
      <c r="B30" s="31" t="s">
        <v>3</v>
      </c>
      <c r="C30" s="27">
        <v>289.69</v>
      </c>
      <c r="D30" s="35">
        <f t="shared" si="0"/>
        <v>0.08853606356968215</v>
      </c>
    </row>
    <row r="31" spans="1:4" s="2" customFormat="1" ht="18.75" customHeight="1" thickBot="1">
      <c r="A31" s="39" t="s">
        <v>28</v>
      </c>
      <c r="B31" s="40" t="s">
        <v>6</v>
      </c>
      <c r="C31" s="41">
        <v>112</v>
      </c>
      <c r="D31" s="42">
        <f t="shared" si="0"/>
        <v>0.034229828850855744</v>
      </c>
    </row>
    <row r="32" spans="1:4" s="2" customFormat="1" ht="25.5" customHeight="1">
      <c r="A32" s="58" t="s">
        <v>109</v>
      </c>
      <c r="B32" s="58"/>
      <c r="C32" s="58"/>
      <c r="D32" s="58"/>
    </row>
    <row r="33" ht="19.5" customHeight="1"/>
    <row r="34" ht="19.5" customHeight="1"/>
    <row r="35" ht="19.5" customHeight="1"/>
    <row r="36" ht="19.5" customHeight="1"/>
  </sheetData>
  <sheetProtection/>
  <mergeCells count="3">
    <mergeCell ref="A32:D32"/>
    <mergeCell ref="A2:D2"/>
    <mergeCell ref="A1:B1"/>
  </mergeCells>
  <printOptions/>
  <pageMargins left="0.7480314960629921" right="0.7480314960629921" top="0.5118110236220472" bottom="0.4330708661417323" header="0.5118110236220472" footer="0.5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lyk</dc:creator>
  <cp:keywords/>
  <dc:description/>
  <cp:lastModifiedBy>lhs</cp:lastModifiedBy>
  <cp:lastPrinted>2016-02-22T05:42:17Z</cp:lastPrinted>
  <dcterms:created xsi:type="dcterms:W3CDTF">2004-02-18T05:46:33Z</dcterms:created>
  <dcterms:modified xsi:type="dcterms:W3CDTF">2016-05-15T06:15:06Z</dcterms:modified>
  <cp:category/>
  <cp:version/>
  <cp:contentType/>
  <cp:contentStatus/>
</cp:coreProperties>
</file>