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40" firstSheet="1" activeTab="1"/>
  </bookViews>
  <sheets>
    <sheet name="YVYKJVC" sheetId="1" state="hidden" r:id="rId1"/>
    <sheet name="工程概况" sheetId="2" r:id="rId2"/>
    <sheet name="造价指标" sheetId="3" r:id="rId3"/>
  </sheets>
  <definedNames/>
  <calcPr fullCalcOnLoad="1"/>
</workbook>
</file>

<file path=xl/sharedStrings.xml><?xml version="1.0" encoding="utf-8"?>
<sst xmlns="http://schemas.openxmlformats.org/spreadsheetml/2006/main" count="99" uniqueCount="94">
  <si>
    <t xml:space="preserve">  宁波市建筑安装工程造价分析表</t>
  </si>
  <si>
    <t>表一：工程概况</t>
  </si>
  <si>
    <t>工程名称</t>
  </si>
  <si>
    <t>总建筑面积</t>
  </si>
  <si>
    <t>建筑物功能：厂房</t>
  </si>
  <si>
    <t>结构特征：</t>
  </si>
  <si>
    <t xml:space="preserve">         柱梁板：柱、梁、板及楼梯均为C30商品砼；圈梁、过梁、构造柱、雨篷等为C25商品砼，垫层为C15商品砼；</t>
  </si>
  <si>
    <t>装饰标准：</t>
  </si>
  <si>
    <t xml:space="preserve">         楼地面：细石混凝土、楼梯磨光花岗岩；</t>
  </si>
  <si>
    <t xml:space="preserve">         内墙面：乳胶漆内墙面:乳胶漆涂料二道；普通腻子二道；5厚1:0.5:2.5水泥石灰膏砂浆找平；9厚1:0.5:3水泥石灰膏砂浆打底扫毛或划出纹道；3厚界面剂专用砂浆抹基地；基层墙体不同材料交界处钉钢丝网一层，两层各延伸250；</t>
  </si>
  <si>
    <t xml:space="preserve">         给排水：给水管采用钢塑管，丝扣连接；</t>
  </si>
  <si>
    <t xml:space="preserve">        室内废水，污水管和雨水管采用UPVC管，承插粘接；阀门DN≤50采用J11T-16T型铜截止阀，DN&gt;50采用闸阀或蝶阀；</t>
  </si>
  <si>
    <t>表二：工程造价指标</t>
  </si>
  <si>
    <t>项        目</t>
  </si>
  <si>
    <t>总  造  价</t>
  </si>
  <si>
    <t>建筑工程造价</t>
  </si>
  <si>
    <t>建筑工程造价（含规费、税金）</t>
  </si>
  <si>
    <t>占小计比例</t>
  </si>
  <si>
    <t>分摊额</t>
  </si>
  <si>
    <t>分摊后合计</t>
  </si>
  <si>
    <t>结构</t>
  </si>
  <si>
    <t>其中</t>
  </si>
  <si>
    <r>
      <t>结构（ 土（石）方工程+桩与地基基础工程+砌筑工程+混凝土及钢筋混凝土工程+厂库房大门、特种门、木结构工程+金属结构工程+屋面及防水工程+防腐、隔热、保温工程+模板支架</t>
    </r>
    <r>
      <rPr>
        <sz val="10"/>
        <rFont val="宋体"/>
        <family val="0"/>
      </rPr>
      <t>）</t>
    </r>
  </si>
  <si>
    <t>装饰</t>
  </si>
  <si>
    <t>装饰（楼地面工程、墙、柱面工程、天棚工程、门窗工程、油漆、涂料、裱糊工程、其他工程）</t>
  </si>
  <si>
    <t>安装工程造价</t>
  </si>
  <si>
    <t>小计</t>
  </si>
  <si>
    <t>电气</t>
  </si>
  <si>
    <t>按比例分摊部分</t>
  </si>
  <si>
    <t>脚手架</t>
  </si>
  <si>
    <t>垂直运输</t>
  </si>
  <si>
    <t>施工超高增加</t>
  </si>
  <si>
    <t>组织措施</t>
  </si>
  <si>
    <t>其他费用</t>
  </si>
  <si>
    <t>税金</t>
  </si>
  <si>
    <t>分摊合计</t>
  </si>
  <si>
    <t>消防电</t>
  </si>
  <si>
    <t>给排水</t>
  </si>
  <si>
    <t>消防水</t>
  </si>
  <si>
    <t>室外部分</t>
  </si>
  <si>
    <t>单位</t>
  </si>
  <si>
    <t>耗用量</t>
  </si>
  <si>
    <t>每平米耗用量</t>
  </si>
  <si>
    <t>人工</t>
  </si>
  <si>
    <t>工日</t>
  </si>
  <si>
    <t>钢筋</t>
  </si>
  <si>
    <t>kg</t>
  </si>
  <si>
    <t>水泥</t>
  </si>
  <si>
    <t>商品混凝土</t>
  </si>
  <si>
    <t>混凝土实心砖</t>
  </si>
  <si>
    <t>块</t>
  </si>
  <si>
    <t>混凝土砌块</t>
  </si>
  <si>
    <t>砂</t>
  </si>
  <si>
    <t>碎石</t>
  </si>
  <si>
    <t>造价类别</t>
  </si>
  <si>
    <t>预算</t>
  </si>
  <si>
    <t>建设地点</t>
  </si>
  <si>
    <t>结构类型</t>
  </si>
  <si>
    <t>框   架</t>
  </si>
  <si>
    <t>房屋高度</t>
  </si>
  <si>
    <t>编（审）日期</t>
  </si>
  <si>
    <r>
      <t>6238.95m</t>
    </r>
    <r>
      <rPr>
        <vertAlign val="superscript"/>
        <sz val="10"/>
        <rFont val="宋体"/>
        <family val="0"/>
      </rPr>
      <t>2</t>
    </r>
  </si>
  <si>
    <t>工程类别</t>
  </si>
  <si>
    <t xml:space="preserve"> 工业三类</t>
  </si>
  <si>
    <t>层    数</t>
  </si>
  <si>
    <t xml:space="preserve">  11.3 m</t>
  </si>
  <si>
    <t>安装工程</t>
  </si>
  <si>
    <t xml:space="preserve">          地基基础：本工程采用钻孔灌注桩，ZKZ-φ700-34-23(B2)-C30 28根； ZKZ-φ900-34- 23(B2)-C30 31根；桩承台基础为C30商品砼；                   </t>
  </si>
  <si>
    <t xml:space="preserve">          砖墙： 0.000以下砌体采用MU20标准水泥砖，0.000以上外墙填充墙采用MU10粉煤灰烧结多孔砖，M5混合实砌；其余内墙填充墙采用B06级A3.5蒸压灰加气混凝土砌块；电梯井墙采用MU20标准水泥砖；</t>
  </si>
  <si>
    <t xml:space="preserve">         墙柱面：真石漆外墙面:外墙真石漆面层；5厚聚合物防水砂浆，满铺耐碱玻璃纤维网格布；8厚1:2水泥砂浆面层，12厚1:3水泥砂浆基层；</t>
  </si>
  <si>
    <t xml:space="preserve">         天棚：乳胶漆涂料二道；普通腻子二道；</t>
  </si>
  <si>
    <t xml:space="preserve">        消防水：DN≤80采用热镀锌钢管，螺纹连接；DN＞80采用热镀钢管，沟槽连接；</t>
  </si>
  <si>
    <t xml:space="preserve">        电气：低压配电系统、照明配电系统、防雷与接地系统。</t>
  </si>
  <si>
    <t xml:space="preserve">         屋面：现浇钢筋混凝土屋面板；最薄处30厚泡沫混凝土3%找坡层；20厚1:3水泥砂浆找坡层；2.0厚高聚物改性沥青防水涂料；3.0厚SBS改性沥青防水卷材；30厚挤塑聚苯保温层；10厚低强度等级砂浆隔离层；50厚C25细石砼随捣随抹（双向配三级钢6@15），设不大于4*5m的分仓缝。</t>
  </si>
  <si>
    <t xml:space="preserve">         门窗：铝合金推拉窗、钢制防火门丙级、甲级木质实芯防火门、乙级木质实芯防火门。</t>
  </si>
  <si>
    <t>工程主要特征</t>
  </si>
  <si>
    <t>建筑工程</t>
  </si>
  <si>
    <t>造   价（元）</t>
  </si>
  <si>
    <r>
      <t>每平米造价（元/m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）</t>
    </r>
  </si>
  <si>
    <t>占总造价比例 （%）</t>
  </si>
  <si>
    <t>其中</t>
  </si>
  <si>
    <t>其中</t>
  </si>
  <si>
    <t xml:space="preserve">    说明：表中每平米造价=相应项目造价÷总建筑面积。</t>
  </si>
  <si>
    <t xml:space="preserve">    说明:表中每平米耗用量=相应工料耗用量÷总建筑面积。 </t>
  </si>
  <si>
    <t>项         目</t>
  </si>
  <si>
    <r>
      <t>m</t>
    </r>
    <r>
      <rPr>
        <vertAlign val="superscript"/>
        <sz val="10"/>
        <rFont val="宋体"/>
        <family val="0"/>
      </rPr>
      <t>3</t>
    </r>
  </si>
  <si>
    <t>m³</t>
  </si>
  <si>
    <t>表三：人工和主要材料指标</t>
  </si>
  <si>
    <t>1、建筑工程</t>
  </si>
  <si>
    <t>2、安装工程</t>
  </si>
  <si>
    <t>某公司机械仓库工程</t>
  </si>
  <si>
    <t>地上2层</t>
  </si>
  <si>
    <t>2015年4月</t>
  </si>
  <si>
    <t>奉化市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</si>
</sst>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.0_ "/>
  </numFmts>
  <fonts count="29">
    <font>
      <sz val="12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vertAlign val="superscript"/>
      <sz val="10"/>
      <name val="宋体"/>
      <family val="0"/>
    </font>
    <font>
      <b/>
      <sz val="14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7" fillId="17" borderId="6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4" fillId="22" borderId="0" applyNumberFormat="0" applyBorder="0" applyAlignment="0" applyProtection="0"/>
    <xf numFmtId="0" fontId="23" fillId="16" borderId="8" applyNumberFormat="0" applyAlignment="0" applyProtection="0"/>
    <xf numFmtId="0" fontId="1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7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24" borderId="12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0" xfId="42" applyFont="1" applyFill="1" applyBorder="1" applyAlignment="1">
      <alignment vertical="center"/>
      <protection/>
    </xf>
    <xf numFmtId="0" fontId="3" fillId="0" borderId="0" xfId="42" applyFont="1" applyFill="1" applyBorder="1" applyAlignment="1">
      <alignment vertical="center"/>
      <protection/>
    </xf>
    <xf numFmtId="0" fontId="3" fillId="0" borderId="21" xfId="42" applyFont="1" applyFill="1" applyBorder="1" applyAlignment="1">
      <alignment vertical="center"/>
      <protection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4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wrapText="1"/>
    </xf>
    <xf numFmtId="0" fontId="28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I3" sqref="I3"/>
    </sheetView>
  </sheetViews>
  <sheetFormatPr defaultColWidth="9.00390625" defaultRowHeight="14.25"/>
  <cols>
    <col min="1" max="2" width="2.875" style="3" customWidth="1"/>
    <col min="3" max="3" width="5.75390625" style="3" customWidth="1"/>
    <col min="4" max="4" width="13.00390625" style="3" customWidth="1"/>
    <col min="5" max="5" width="12.625" style="3" customWidth="1"/>
    <col min="6" max="6" width="14.625" style="3" customWidth="1"/>
    <col min="7" max="7" width="11.625" style="3" customWidth="1"/>
    <col min="8" max="8" width="16.75390625" style="3" customWidth="1"/>
  </cols>
  <sheetData>
    <row r="1" spans="1:8" ht="33.75" customHeight="1">
      <c r="A1" s="47" t="s">
        <v>0</v>
      </c>
      <c r="B1" s="47"/>
      <c r="C1" s="47"/>
      <c r="D1" s="47"/>
      <c r="E1" s="47"/>
      <c r="F1" s="47"/>
      <c r="G1" s="47"/>
      <c r="H1" s="47"/>
    </row>
    <row r="2" spans="1:8" ht="31.5" customHeight="1" thickBot="1">
      <c r="A2" s="48" t="s">
        <v>1</v>
      </c>
      <c r="B2" s="48"/>
      <c r="C2" s="48"/>
      <c r="D2" s="48"/>
      <c r="E2" s="48"/>
      <c r="F2" s="48"/>
      <c r="G2" s="48"/>
      <c r="H2" s="48"/>
    </row>
    <row r="3" spans="1:8" ht="24" customHeight="1">
      <c r="A3" s="44" t="s">
        <v>2</v>
      </c>
      <c r="B3" s="45"/>
      <c r="C3" s="46"/>
      <c r="D3" s="7" t="s">
        <v>90</v>
      </c>
      <c r="E3" s="7" t="s">
        <v>56</v>
      </c>
      <c r="F3" s="96" t="s">
        <v>93</v>
      </c>
      <c r="G3" s="21" t="s">
        <v>54</v>
      </c>
      <c r="H3" s="22" t="s">
        <v>55</v>
      </c>
    </row>
    <row r="4" spans="1:8" ht="33" customHeight="1">
      <c r="A4" s="38" t="s">
        <v>3</v>
      </c>
      <c r="B4" s="39"/>
      <c r="C4" s="40"/>
      <c r="D4" s="24" t="s">
        <v>61</v>
      </c>
      <c r="E4" s="16" t="s">
        <v>62</v>
      </c>
      <c r="F4" s="24" t="s">
        <v>63</v>
      </c>
      <c r="G4" s="16" t="s">
        <v>57</v>
      </c>
      <c r="H4" s="25" t="s">
        <v>58</v>
      </c>
    </row>
    <row r="5" spans="1:8" ht="21" customHeight="1">
      <c r="A5" s="38" t="s">
        <v>64</v>
      </c>
      <c r="B5" s="39"/>
      <c r="C5" s="40"/>
      <c r="D5" s="9" t="s">
        <v>91</v>
      </c>
      <c r="E5" s="9" t="s">
        <v>59</v>
      </c>
      <c r="F5" s="9" t="s">
        <v>65</v>
      </c>
      <c r="G5" s="23" t="s">
        <v>60</v>
      </c>
      <c r="H5" s="95" t="s">
        <v>92</v>
      </c>
    </row>
    <row r="6" spans="1:8" ht="17.25" customHeight="1">
      <c r="A6" s="56" t="s">
        <v>75</v>
      </c>
      <c r="B6" s="53" t="s">
        <v>76</v>
      </c>
      <c r="C6" s="41" t="s">
        <v>4</v>
      </c>
      <c r="D6" s="42"/>
      <c r="E6" s="42"/>
      <c r="F6" s="42"/>
      <c r="G6" s="42"/>
      <c r="H6" s="43"/>
    </row>
    <row r="7" spans="1:8" ht="17.25" customHeight="1">
      <c r="A7" s="57"/>
      <c r="B7" s="59"/>
      <c r="C7" s="35" t="s">
        <v>5</v>
      </c>
      <c r="D7" s="36"/>
      <c r="E7" s="36"/>
      <c r="F7" s="36"/>
      <c r="G7" s="36"/>
      <c r="H7" s="37"/>
    </row>
    <row r="8" spans="1:8" ht="27.75" customHeight="1">
      <c r="A8" s="57"/>
      <c r="B8" s="59"/>
      <c r="C8" s="50" t="s">
        <v>67</v>
      </c>
      <c r="D8" s="51"/>
      <c r="E8" s="51"/>
      <c r="F8" s="51"/>
      <c r="G8" s="51"/>
      <c r="H8" s="52"/>
    </row>
    <row r="9" spans="1:8" ht="37.5" customHeight="1">
      <c r="A9" s="57"/>
      <c r="B9" s="59"/>
      <c r="C9" s="50" t="s">
        <v>68</v>
      </c>
      <c r="D9" s="51"/>
      <c r="E9" s="51"/>
      <c r="F9" s="51"/>
      <c r="G9" s="51"/>
      <c r="H9" s="52"/>
    </row>
    <row r="10" spans="1:8" ht="25.5" customHeight="1">
      <c r="A10" s="57"/>
      <c r="B10" s="59"/>
      <c r="C10" s="50" t="s">
        <v>6</v>
      </c>
      <c r="D10" s="51"/>
      <c r="E10" s="51"/>
      <c r="F10" s="51"/>
      <c r="G10" s="51"/>
      <c r="H10" s="52"/>
    </row>
    <row r="11" spans="1:8" ht="42" customHeight="1">
      <c r="A11" s="57"/>
      <c r="B11" s="59"/>
      <c r="C11" s="50" t="s">
        <v>73</v>
      </c>
      <c r="D11" s="51"/>
      <c r="E11" s="51"/>
      <c r="F11" s="51"/>
      <c r="G11" s="51"/>
      <c r="H11" s="52"/>
    </row>
    <row r="12" spans="1:8" ht="17.25" customHeight="1">
      <c r="A12" s="57"/>
      <c r="B12" s="59"/>
      <c r="C12" s="49" t="s">
        <v>7</v>
      </c>
      <c r="D12" s="73"/>
      <c r="E12" s="73"/>
      <c r="F12" s="73"/>
      <c r="G12" s="73"/>
      <c r="H12" s="74"/>
    </row>
    <row r="13" spans="1:8" ht="17.25" customHeight="1">
      <c r="A13" s="57"/>
      <c r="B13" s="59"/>
      <c r="C13" s="49" t="s">
        <v>8</v>
      </c>
      <c r="D13" s="36"/>
      <c r="E13" s="36"/>
      <c r="F13" s="36"/>
      <c r="G13" s="36"/>
      <c r="H13" s="37"/>
    </row>
    <row r="14" spans="1:8" ht="27" customHeight="1">
      <c r="A14" s="57"/>
      <c r="B14" s="59"/>
      <c r="C14" s="50" t="s">
        <v>69</v>
      </c>
      <c r="D14" s="51"/>
      <c r="E14" s="51"/>
      <c r="F14" s="51"/>
      <c r="G14" s="51"/>
      <c r="H14" s="52"/>
    </row>
    <row r="15" spans="1:17" ht="37.5" customHeight="1">
      <c r="A15" s="57"/>
      <c r="B15" s="59"/>
      <c r="C15" s="50" t="s">
        <v>9</v>
      </c>
      <c r="D15" s="51"/>
      <c r="E15" s="51"/>
      <c r="F15" s="51"/>
      <c r="G15" s="51"/>
      <c r="H15" s="52"/>
      <c r="Q15" s="20"/>
    </row>
    <row r="16" spans="1:8" ht="17.25" customHeight="1">
      <c r="A16" s="57"/>
      <c r="B16" s="59"/>
      <c r="C16" s="49" t="s">
        <v>70</v>
      </c>
      <c r="D16" s="36"/>
      <c r="E16" s="36"/>
      <c r="F16" s="36"/>
      <c r="G16" s="36"/>
      <c r="H16" s="37"/>
    </row>
    <row r="17" spans="1:8" ht="17.25" customHeight="1">
      <c r="A17" s="57"/>
      <c r="B17" s="60"/>
      <c r="C17" s="49" t="s">
        <v>74</v>
      </c>
      <c r="D17" s="36"/>
      <c r="E17" s="36"/>
      <c r="F17" s="36"/>
      <c r="G17" s="36"/>
      <c r="H17" s="37"/>
    </row>
    <row r="18" spans="1:10" ht="27" customHeight="1">
      <c r="A18" s="57"/>
      <c r="B18" s="53" t="s">
        <v>66</v>
      </c>
      <c r="C18" s="70" t="s">
        <v>10</v>
      </c>
      <c r="D18" s="71"/>
      <c r="E18" s="71"/>
      <c r="F18" s="71"/>
      <c r="G18" s="71"/>
      <c r="H18" s="72"/>
      <c r="I18" s="2"/>
      <c r="J18" s="2"/>
    </row>
    <row r="19" spans="1:10" ht="24.75" customHeight="1">
      <c r="A19" s="57"/>
      <c r="B19" s="54"/>
      <c r="C19" s="61" t="s">
        <v>11</v>
      </c>
      <c r="D19" s="62"/>
      <c r="E19" s="62"/>
      <c r="F19" s="62"/>
      <c r="G19" s="62"/>
      <c r="H19" s="63"/>
      <c r="I19" s="2"/>
      <c r="J19" s="2"/>
    </row>
    <row r="20" spans="1:10" ht="17.25" customHeight="1">
      <c r="A20" s="57"/>
      <c r="B20" s="54"/>
      <c r="C20" s="64" t="s">
        <v>71</v>
      </c>
      <c r="D20" s="65"/>
      <c r="E20" s="65"/>
      <c r="F20" s="65"/>
      <c r="G20" s="65"/>
      <c r="H20" s="66"/>
      <c r="I20" s="2"/>
      <c r="J20" s="2"/>
    </row>
    <row r="21" spans="1:10" ht="17.25" customHeight="1" thickBot="1">
      <c r="A21" s="58"/>
      <c r="B21" s="55"/>
      <c r="C21" s="67" t="s">
        <v>72</v>
      </c>
      <c r="D21" s="68"/>
      <c r="E21" s="68"/>
      <c r="F21" s="68"/>
      <c r="G21" s="68"/>
      <c r="H21" s="69"/>
      <c r="J21" s="2"/>
    </row>
    <row r="22" spans="1:8" ht="15.75" customHeight="1">
      <c r="A22"/>
      <c r="B22"/>
      <c r="C22"/>
      <c r="D22"/>
      <c r="E22"/>
      <c r="F22"/>
      <c r="G22"/>
      <c r="H22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29.25" customHeight="1"/>
  </sheetData>
  <sheetProtection/>
  <mergeCells count="24">
    <mergeCell ref="B18:B21"/>
    <mergeCell ref="A6:A21"/>
    <mergeCell ref="B6:B17"/>
    <mergeCell ref="C19:H19"/>
    <mergeCell ref="C20:H20"/>
    <mergeCell ref="C21:H21"/>
    <mergeCell ref="C16:H16"/>
    <mergeCell ref="C17:H17"/>
    <mergeCell ref="C18:H18"/>
    <mergeCell ref="C12:H12"/>
    <mergeCell ref="C13:H13"/>
    <mergeCell ref="C14:H14"/>
    <mergeCell ref="C15:H15"/>
    <mergeCell ref="C10:H10"/>
    <mergeCell ref="C11:H11"/>
    <mergeCell ref="C8:H8"/>
    <mergeCell ref="C9:H9"/>
    <mergeCell ref="C7:H7"/>
    <mergeCell ref="A4:C4"/>
    <mergeCell ref="A5:C5"/>
    <mergeCell ref="C6:H6"/>
    <mergeCell ref="A3:C3"/>
    <mergeCell ref="A1:H1"/>
    <mergeCell ref="A2:H2"/>
  </mergeCells>
  <printOptions/>
  <pageMargins left="0.7479166666666667" right="0.7479166666666667" top="0.5111111111111111" bottom="0.511111111111111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E23" sqref="E23"/>
    </sheetView>
  </sheetViews>
  <sheetFormatPr defaultColWidth="9.00390625" defaultRowHeight="14.25"/>
  <cols>
    <col min="1" max="1" width="3.625" style="3" customWidth="1"/>
    <col min="2" max="2" width="16.00390625" style="3" customWidth="1"/>
    <col min="3" max="3" width="13.25390625" style="3" customWidth="1"/>
    <col min="4" max="4" width="16.125" style="5" customWidth="1"/>
    <col min="5" max="5" width="16.25390625" style="4" customWidth="1"/>
    <col min="7" max="7" width="6.75390625" style="0" customWidth="1"/>
    <col min="8" max="8" width="12.875" style="0" hidden="1" customWidth="1"/>
    <col min="9" max="9" width="9.25390625" style="0" hidden="1" customWidth="1"/>
    <col min="10" max="10" width="9.00390625" style="0" hidden="1" customWidth="1"/>
    <col min="11" max="11" width="30.25390625" style="0" hidden="1" customWidth="1"/>
    <col min="12" max="12" width="10.125" style="6" hidden="1" customWidth="1"/>
    <col min="13" max="13" width="11.50390625" style="0" hidden="1" customWidth="1"/>
    <col min="14" max="14" width="10.25390625" style="0" hidden="1" customWidth="1"/>
    <col min="15" max="15" width="9.50390625" style="0" hidden="1" customWidth="1"/>
    <col min="16" max="16" width="9.50390625" style="0" bestFit="1" customWidth="1"/>
  </cols>
  <sheetData>
    <row r="1" spans="1:5" ht="36" customHeight="1" thickBot="1">
      <c r="A1" s="84" t="s">
        <v>12</v>
      </c>
      <c r="B1" s="84"/>
      <c r="C1" s="84"/>
      <c r="D1" s="84"/>
      <c r="E1" s="84"/>
    </row>
    <row r="2" spans="1:5" ht="28.5" customHeight="1">
      <c r="A2" s="85" t="s">
        <v>13</v>
      </c>
      <c r="B2" s="86"/>
      <c r="C2" s="7" t="s">
        <v>77</v>
      </c>
      <c r="D2" s="8" t="s">
        <v>78</v>
      </c>
      <c r="E2" s="27" t="s">
        <v>79</v>
      </c>
    </row>
    <row r="3" spans="1:6" ht="28.5" customHeight="1">
      <c r="A3" s="87" t="s">
        <v>14</v>
      </c>
      <c r="B3" s="88"/>
      <c r="C3" s="9">
        <f>C4+C7</f>
        <v>7791894</v>
      </c>
      <c r="D3" s="10">
        <f aca="true" t="shared" si="0" ref="D3:D12">C3/6238.95</f>
        <v>1248.9111148510567</v>
      </c>
      <c r="E3" s="32">
        <v>100</v>
      </c>
      <c r="F3" s="3"/>
    </row>
    <row r="4" spans="1:15" ht="28.5" customHeight="1">
      <c r="A4" s="79" t="s">
        <v>15</v>
      </c>
      <c r="B4" s="82"/>
      <c r="C4" s="17">
        <f>SUM(C5:C6)</f>
        <v>7187943</v>
      </c>
      <c r="D4" s="10">
        <f t="shared" si="0"/>
        <v>1152.1078066020725</v>
      </c>
      <c r="E4" s="28">
        <f>C4/C3*100</f>
        <v>92.24898336656017</v>
      </c>
      <c r="F4" s="3"/>
      <c r="J4" s="79" t="s">
        <v>16</v>
      </c>
      <c r="K4" s="82"/>
      <c r="L4" s="15"/>
      <c r="M4" s="10" t="s">
        <v>17</v>
      </c>
      <c r="N4" s="12" t="s">
        <v>18</v>
      </c>
      <c r="O4" s="11" t="s">
        <v>19</v>
      </c>
    </row>
    <row r="5" spans="1:16" ht="40.5" customHeight="1">
      <c r="A5" s="56" t="s">
        <v>80</v>
      </c>
      <c r="B5" s="9" t="s">
        <v>20</v>
      </c>
      <c r="C5" s="13">
        <v>5492099</v>
      </c>
      <c r="D5" s="10">
        <f t="shared" si="0"/>
        <v>880.2921966035951</v>
      </c>
      <c r="E5" s="28">
        <f>C5/C3*100</f>
        <v>70.48477558857962</v>
      </c>
      <c r="J5" s="90" t="s">
        <v>21</v>
      </c>
      <c r="K5" s="16" t="s">
        <v>22</v>
      </c>
      <c r="L5" s="17">
        <f>66521.45+1086447.31+306266.6+2611957.56+471053.92+97837.07+5977.87</f>
        <v>4646061.78</v>
      </c>
      <c r="M5" s="10">
        <f>L5/L7</f>
        <v>0.7640710286639621</v>
      </c>
      <c r="N5" s="18">
        <f>M5*O9</f>
        <v>846036.7711860195</v>
      </c>
      <c r="O5" s="19">
        <f>N5+L5</f>
        <v>5492098.55118602</v>
      </c>
      <c r="P5" s="6"/>
    </row>
    <row r="6" spans="1:15" ht="29.25" customHeight="1">
      <c r="A6" s="94"/>
      <c r="B6" s="9" t="s">
        <v>23</v>
      </c>
      <c r="C6" s="13">
        <v>1695844</v>
      </c>
      <c r="D6" s="10">
        <f t="shared" si="0"/>
        <v>271.8156099984773</v>
      </c>
      <c r="E6" s="28">
        <f>C6/C3*100</f>
        <v>21.764207777980552</v>
      </c>
      <c r="J6" s="91"/>
      <c r="K6" s="16" t="s">
        <v>24</v>
      </c>
      <c r="L6" s="17">
        <f>411638.24+603687.71+164832.57+241859.12+12587.96</f>
        <v>1434605.6</v>
      </c>
      <c r="M6" s="10">
        <f>L6/L7</f>
        <v>0.23592897133603777</v>
      </c>
      <c r="N6" s="18">
        <f>O9*M6</f>
        <v>261238.25881398036</v>
      </c>
      <c r="O6" s="19">
        <f>N6+L6</f>
        <v>1695843.8588139804</v>
      </c>
    </row>
    <row r="7" spans="1:15" ht="28.5" customHeight="1">
      <c r="A7" s="38" t="s">
        <v>25</v>
      </c>
      <c r="B7" s="40"/>
      <c r="C7" s="9">
        <f>SUM(C8:C12)</f>
        <v>603951</v>
      </c>
      <c r="D7" s="10">
        <f t="shared" si="0"/>
        <v>96.80330824898421</v>
      </c>
      <c r="E7" s="28">
        <f>C7/C3*100</f>
        <v>7.751016633439829</v>
      </c>
      <c r="H7" s="6"/>
      <c r="I7" s="6"/>
      <c r="J7" s="6"/>
      <c r="K7" s="17" t="s">
        <v>26</v>
      </c>
      <c r="L7" s="17">
        <f>L6+L5</f>
        <v>6080667.380000001</v>
      </c>
      <c r="M7" s="17"/>
      <c r="N7" s="17"/>
      <c r="O7" s="17">
        <f>SUM(O5:O6)</f>
        <v>7187942.41</v>
      </c>
    </row>
    <row r="8" spans="1:17" ht="28.5" customHeight="1">
      <c r="A8" s="56" t="s">
        <v>81</v>
      </c>
      <c r="B8" s="9" t="s">
        <v>27</v>
      </c>
      <c r="C8" s="9">
        <v>268604</v>
      </c>
      <c r="D8" s="10">
        <f t="shared" si="0"/>
        <v>43.05275727486196</v>
      </c>
      <c r="E8" s="28">
        <f>C8/C3*100</f>
        <v>3.447223486356462</v>
      </c>
      <c r="H8" s="17" t="s">
        <v>28</v>
      </c>
      <c r="I8" s="17" t="s">
        <v>29</v>
      </c>
      <c r="J8" s="17" t="s">
        <v>30</v>
      </c>
      <c r="K8" s="17" t="s">
        <v>31</v>
      </c>
      <c r="L8" s="17" t="s">
        <v>32</v>
      </c>
      <c r="M8" s="17" t="s">
        <v>33</v>
      </c>
      <c r="N8" s="17" t="s">
        <v>34</v>
      </c>
      <c r="O8" s="17" t="s">
        <v>35</v>
      </c>
      <c r="Q8" s="1"/>
    </row>
    <row r="9" spans="1:15" ht="28.5" customHeight="1">
      <c r="A9" s="92"/>
      <c r="B9" s="14" t="s">
        <v>36</v>
      </c>
      <c r="C9" s="9">
        <v>40388</v>
      </c>
      <c r="D9" s="10">
        <f t="shared" si="0"/>
        <v>6.473525192540412</v>
      </c>
      <c r="E9" s="28">
        <f>C9/C3*100</f>
        <v>0.5183335399583208</v>
      </c>
      <c r="H9" s="6"/>
      <c r="I9" s="17">
        <v>165677.08</v>
      </c>
      <c r="J9" s="17">
        <v>85868.95</v>
      </c>
      <c r="K9" s="17">
        <v>0</v>
      </c>
      <c r="L9" s="17">
        <v>112870</v>
      </c>
      <c r="M9" s="17">
        <f>217058+94615+50937+123668+8348</f>
        <v>494626</v>
      </c>
      <c r="N9" s="17">
        <v>248233</v>
      </c>
      <c r="O9" s="17">
        <f>SUM(I9:N9)</f>
        <v>1107275.03</v>
      </c>
    </row>
    <row r="10" spans="1:9" ht="28.5" customHeight="1">
      <c r="A10" s="92"/>
      <c r="B10" s="9" t="s">
        <v>37</v>
      </c>
      <c r="C10" s="9">
        <v>71651</v>
      </c>
      <c r="D10" s="10">
        <f t="shared" si="0"/>
        <v>11.484464533294865</v>
      </c>
      <c r="E10" s="28">
        <f>C10/C3*100</f>
        <v>0.919558197275271</v>
      </c>
      <c r="I10" s="3"/>
    </row>
    <row r="11" spans="1:7" ht="28.5" customHeight="1">
      <c r="A11" s="92"/>
      <c r="B11" s="9" t="s">
        <v>38</v>
      </c>
      <c r="C11" s="9">
        <v>179826</v>
      </c>
      <c r="D11" s="10">
        <f t="shared" si="0"/>
        <v>28.823119274877985</v>
      </c>
      <c r="E11" s="28">
        <f>C11/C3*100</f>
        <v>2.307859937519684</v>
      </c>
      <c r="G11" s="1"/>
    </row>
    <row r="12" spans="1:5" ht="28.5" customHeight="1" thickBot="1">
      <c r="A12" s="93"/>
      <c r="B12" s="29" t="s">
        <v>39</v>
      </c>
      <c r="C12" s="30">
        <v>43482</v>
      </c>
      <c r="D12" s="10">
        <f t="shared" si="0"/>
        <v>6.969441973408987</v>
      </c>
      <c r="E12" s="31">
        <f>C12/C3*100</f>
        <v>0.5580414723300907</v>
      </c>
    </row>
    <row r="13" spans="1:8" ht="27.75" customHeight="1">
      <c r="A13" s="83" t="s">
        <v>82</v>
      </c>
      <c r="B13" s="83"/>
      <c r="C13" s="83"/>
      <c r="D13" s="83"/>
      <c r="E13" s="83"/>
      <c r="H13">
        <f>L5+L6-I11</f>
        <v>6080667.380000001</v>
      </c>
    </row>
    <row r="14" spans="1:5" ht="27.75" customHeight="1">
      <c r="A14" s="26"/>
      <c r="B14" s="26"/>
      <c r="C14" s="26"/>
      <c r="D14" s="26"/>
      <c r="E14" s="26"/>
    </row>
    <row r="15" spans="1:5" ht="18.75" customHeight="1" thickBot="1">
      <c r="A15" s="84" t="s">
        <v>87</v>
      </c>
      <c r="B15" s="89"/>
      <c r="C15" s="89"/>
      <c r="D15" s="89"/>
      <c r="E15" s="89"/>
    </row>
    <row r="16" spans="1:5" ht="18.75" customHeight="1">
      <c r="A16" s="75" t="s">
        <v>84</v>
      </c>
      <c r="B16" s="76"/>
      <c r="C16" s="21" t="s">
        <v>40</v>
      </c>
      <c r="D16" s="21" t="s">
        <v>41</v>
      </c>
      <c r="E16" s="33" t="s">
        <v>42</v>
      </c>
    </row>
    <row r="17" spans="1:5" ht="18.75" customHeight="1">
      <c r="A17" s="77" t="s">
        <v>88</v>
      </c>
      <c r="B17" s="78"/>
      <c r="C17" s="9"/>
      <c r="D17" s="9"/>
      <c r="E17" s="28"/>
    </row>
    <row r="18" spans="1:5" ht="18.75" customHeight="1">
      <c r="A18" s="79" t="s">
        <v>43</v>
      </c>
      <c r="B18" s="78"/>
      <c r="C18" s="9" t="s">
        <v>44</v>
      </c>
      <c r="D18" s="9">
        <f>522+12897+5361</f>
        <v>18780</v>
      </c>
      <c r="E18" s="28">
        <f>D18/6238.95</f>
        <v>3.010121895511264</v>
      </c>
    </row>
    <row r="19" spans="1:5" ht="18.75" customHeight="1">
      <c r="A19" s="79" t="s">
        <v>45</v>
      </c>
      <c r="B19" s="78"/>
      <c r="C19" s="9" t="s">
        <v>46</v>
      </c>
      <c r="D19" s="9">
        <f>(2.283+3.198+299.279)*1000</f>
        <v>304760</v>
      </c>
      <c r="E19" s="28">
        <f>D19/6238.95</f>
        <v>48.84796319893572</v>
      </c>
    </row>
    <row r="20" spans="1:5" ht="18.75" customHeight="1">
      <c r="A20" s="79" t="s">
        <v>47</v>
      </c>
      <c r="B20" s="78"/>
      <c r="C20" s="9" t="s">
        <v>46</v>
      </c>
      <c r="D20" s="17">
        <f>555.489+18047.091</f>
        <v>18602.58</v>
      </c>
      <c r="E20" s="28">
        <f aca="true" t="shared" si="1" ref="E20:E25">D20/6238.95</f>
        <v>2.9816844180511146</v>
      </c>
    </row>
    <row r="21" spans="1:5" ht="18.75" customHeight="1">
      <c r="A21" s="79" t="s">
        <v>48</v>
      </c>
      <c r="B21" s="78"/>
      <c r="C21" s="9" t="s">
        <v>85</v>
      </c>
      <c r="D21" s="34">
        <f>5.412+56.8+433.264+252.248+123.137+1656.035+15.811+24.327+1317.009</f>
        <v>3884.043</v>
      </c>
      <c r="E21" s="28">
        <f t="shared" si="1"/>
        <v>0.6225475440578944</v>
      </c>
    </row>
    <row r="22" spans="1:5" ht="18.75" customHeight="1">
      <c r="A22" s="79" t="s">
        <v>49</v>
      </c>
      <c r="B22" s="78"/>
      <c r="C22" s="9" t="s">
        <v>50</v>
      </c>
      <c r="D22" s="9">
        <f>3527+5604</f>
        <v>9131</v>
      </c>
      <c r="E22" s="28">
        <f>D22/6238.95</f>
        <v>1.4635475520720636</v>
      </c>
    </row>
    <row r="23" spans="1:5" ht="25.5" customHeight="1">
      <c r="A23" s="79" t="s">
        <v>51</v>
      </c>
      <c r="B23" s="78"/>
      <c r="C23" s="9" t="s">
        <v>86</v>
      </c>
      <c r="D23" s="34">
        <v>232.238</v>
      </c>
      <c r="E23" s="28">
        <f t="shared" si="1"/>
        <v>0.037223891840774494</v>
      </c>
    </row>
    <row r="24" spans="1:5" ht="27" customHeight="1">
      <c r="A24" s="79" t="s">
        <v>52</v>
      </c>
      <c r="B24" s="78"/>
      <c r="C24" s="9" t="s">
        <v>46</v>
      </c>
      <c r="D24" s="9">
        <f>125838+3112+26323+3890+163562+160537+27509+76047+249850+4418+14644</f>
        <v>855730</v>
      </c>
      <c r="E24" s="28">
        <f t="shared" si="1"/>
        <v>137.1592976382244</v>
      </c>
    </row>
    <row r="25" spans="1:5" ht="18.75" customHeight="1">
      <c r="A25" s="79" t="s">
        <v>53</v>
      </c>
      <c r="B25" s="78"/>
      <c r="C25" s="9" t="s">
        <v>46</v>
      </c>
      <c r="D25" s="9">
        <v>681736</v>
      </c>
      <c r="E25" s="28">
        <f t="shared" si="1"/>
        <v>109.27095104144126</v>
      </c>
    </row>
    <row r="26" spans="1:5" ht="18.75" customHeight="1">
      <c r="A26" s="77" t="s">
        <v>89</v>
      </c>
      <c r="B26" s="78"/>
      <c r="C26" s="9"/>
      <c r="D26" s="24"/>
      <c r="E26" s="28"/>
    </row>
    <row r="27" spans="1:5" ht="18.75" customHeight="1" thickBot="1">
      <c r="A27" s="80" t="s">
        <v>43</v>
      </c>
      <c r="B27" s="81"/>
      <c r="C27" s="30" t="s">
        <v>44</v>
      </c>
      <c r="D27" s="30">
        <f>608+14395+5361-18780</f>
        <v>1584</v>
      </c>
      <c r="E27" s="31">
        <f>D27/6238.95</f>
        <v>0.2538888755319405</v>
      </c>
    </row>
    <row r="28" spans="2:5" ht="18.75" customHeight="1">
      <c r="B28" s="51" t="s">
        <v>83</v>
      </c>
      <c r="C28" s="51"/>
      <c r="D28" s="51"/>
      <c r="E28" s="51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29.25" customHeight="1"/>
  </sheetData>
  <sheetProtection/>
  <mergeCells count="24">
    <mergeCell ref="A15:E15"/>
    <mergeCell ref="A22:B22"/>
    <mergeCell ref="A23:B23"/>
    <mergeCell ref="A24:B24"/>
    <mergeCell ref="J5:J6"/>
    <mergeCell ref="A8:A12"/>
    <mergeCell ref="A5:A6"/>
    <mergeCell ref="A4:B4"/>
    <mergeCell ref="J4:K4"/>
    <mergeCell ref="A7:B7"/>
    <mergeCell ref="A13:E13"/>
    <mergeCell ref="A1:E1"/>
    <mergeCell ref="A2:B2"/>
    <mergeCell ref="A3:B3"/>
    <mergeCell ref="B28:E28"/>
    <mergeCell ref="A16:B16"/>
    <mergeCell ref="A17:B17"/>
    <mergeCell ref="A18:B18"/>
    <mergeCell ref="A19:B19"/>
    <mergeCell ref="A20:B20"/>
    <mergeCell ref="A21:B21"/>
    <mergeCell ref="A26:B26"/>
    <mergeCell ref="A27:B27"/>
    <mergeCell ref="A25:B25"/>
  </mergeCells>
  <printOptions/>
  <pageMargins left="0.7479166666666667" right="0.7479166666666667" top="0.5111111111111111" bottom="0.511111111111111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lhs</cp:lastModifiedBy>
  <cp:lastPrinted>2012-08-28T03:39:44Z</cp:lastPrinted>
  <dcterms:created xsi:type="dcterms:W3CDTF">1996-12-17T01:32:42Z</dcterms:created>
  <dcterms:modified xsi:type="dcterms:W3CDTF">2016-05-16T12:39:34Z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