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9915" activeTab="1"/>
  </bookViews>
  <sheets>
    <sheet name="工程概况" sheetId="1" r:id="rId1"/>
    <sheet name="工程造价指标" sheetId="2" r:id="rId2"/>
    <sheet name="人工和主要材料指标" sheetId="3" r:id="rId3"/>
  </sheets>
  <definedNames/>
  <calcPr fullCalcOnLoad="1"/>
</workbook>
</file>

<file path=xl/sharedStrings.xml><?xml version="1.0" encoding="utf-8"?>
<sst xmlns="http://schemas.openxmlformats.org/spreadsheetml/2006/main" count="122" uniqueCount="98">
  <si>
    <t>表一：工程概况</t>
  </si>
  <si>
    <t>工程名称</t>
  </si>
  <si>
    <t>宁南南路（庆元大道-北大路）工程</t>
  </si>
  <si>
    <r>
      <t>66195.55 m</t>
    </r>
    <r>
      <rPr>
        <vertAlign val="superscript"/>
        <sz val="9"/>
        <rFont val="宋体"/>
        <family val="0"/>
      </rPr>
      <t>2</t>
    </r>
  </si>
  <si>
    <t>其中</t>
  </si>
  <si>
    <t>车行道面积</t>
  </si>
  <si>
    <t>非机动车道面积</t>
  </si>
  <si>
    <t>人行道面积</t>
  </si>
  <si>
    <t>桥梁面积</t>
  </si>
  <si>
    <t>表二：工程造价指标</t>
  </si>
  <si>
    <t>总  造  价</t>
  </si>
  <si>
    <t>道路工程</t>
  </si>
  <si>
    <t>排水工程</t>
  </si>
  <si>
    <t>河坎工程</t>
  </si>
  <si>
    <t>1号桥工程</t>
  </si>
  <si>
    <t>2号涵工程</t>
  </si>
  <si>
    <t>3号桥工程</t>
  </si>
  <si>
    <t>电缆排管工程</t>
  </si>
  <si>
    <t>综合通信工程</t>
  </si>
  <si>
    <t>路灯工程</t>
  </si>
  <si>
    <t>绿化工程</t>
  </si>
  <si>
    <t>表三：人工和主要材料指标</t>
  </si>
  <si>
    <t xml:space="preserve">名 称      </t>
  </si>
  <si>
    <t xml:space="preserve">单位 </t>
  </si>
  <si>
    <t>耗用量</t>
  </si>
  <si>
    <t>每平米耗用量</t>
  </si>
  <si>
    <t xml:space="preserve">一类人工 </t>
  </si>
  <si>
    <t xml:space="preserve">工日 
</t>
  </si>
  <si>
    <t>二类人工</t>
  </si>
  <si>
    <t>三类人工</t>
  </si>
  <si>
    <t>螺纹钢（Ⅲ级）</t>
  </si>
  <si>
    <t>t</t>
  </si>
  <si>
    <t>圆钢</t>
  </si>
  <si>
    <t>水泥32.5级</t>
  </si>
  <si>
    <t>水泥42.5级</t>
  </si>
  <si>
    <t>黄砂</t>
  </si>
  <si>
    <t>碎石</t>
  </si>
  <si>
    <t>砂砾石</t>
  </si>
  <si>
    <t>塘渣</t>
  </si>
  <si>
    <t>片石</t>
  </si>
  <si>
    <t>块石</t>
  </si>
  <si>
    <t>商品混凝土</t>
  </si>
  <si>
    <t>细粒式改性沥青混凝土AC-13C</t>
  </si>
  <si>
    <t>改性沥青玛蹄脂混合料SMA-13</t>
  </si>
  <si>
    <t>中粒式改性沥青混凝土AC-20C</t>
  </si>
  <si>
    <t>粗粒式普通沥青混凝土AC-25C</t>
  </si>
  <si>
    <t>黄锈B级火烧面</t>
  </si>
  <si>
    <t>土工格栅</t>
  </si>
  <si>
    <t>土工布</t>
  </si>
  <si>
    <t>钢筋砼承插管</t>
  </si>
  <si>
    <t>m</t>
  </si>
  <si>
    <t>HDPE缠绕管</t>
  </si>
  <si>
    <t>UPVC双壁波纹排水管</t>
  </si>
  <si>
    <t>水</t>
  </si>
  <si>
    <t>VV4*25+1*16电缆</t>
  </si>
  <si>
    <t>SC100镀锌钢管</t>
  </si>
  <si>
    <t>宁波市鄞州区</t>
  </si>
  <si>
    <t>造价类别</t>
  </si>
  <si>
    <t>招标控制价</t>
  </si>
  <si>
    <t>建设地点</t>
  </si>
  <si>
    <t>宁波市某道路工程造价指标分析表</t>
  </si>
  <si>
    <r>
      <t>48198.79 m</t>
    </r>
    <r>
      <rPr>
        <vertAlign val="superscript"/>
        <sz val="9"/>
        <rFont val="宋体"/>
        <family val="0"/>
      </rPr>
      <t>2</t>
    </r>
  </si>
  <si>
    <r>
      <t>6641.06 m</t>
    </r>
    <r>
      <rPr>
        <vertAlign val="superscript"/>
        <sz val="9"/>
        <rFont val="宋体"/>
        <family val="0"/>
      </rPr>
      <t>2</t>
    </r>
  </si>
  <si>
    <r>
      <t>7910.7 m</t>
    </r>
    <r>
      <rPr>
        <vertAlign val="superscript"/>
        <sz val="9"/>
        <rFont val="宋体"/>
        <family val="0"/>
      </rPr>
      <t>2</t>
    </r>
  </si>
  <si>
    <r>
      <t>3445 m</t>
    </r>
    <r>
      <rPr>
        <vertAlign val="superscript"/>
        <sz val="9"/>
        <rFont val="宋体"/>
        <family val="0"/>
      </rPr>
      <t>2</t>
    </r>
  </si>
  <si>
    <t>工程类别</t>
  </si>
  <si>
    <t>道路二类</t>
  </si>
  <si>
    <t>编制日期</t>
  </si>
  <si>
    <t xml:space="preserve">工       程      主      要      特      征    </t>
  </si>
  <si>
    <t>2号涵：箱涵跨径为双孔5m，C40砼涵体，φ50cm水泥搅拌桩加固。</t>
  </si>
  <si>
    <t>电缆排管：XGJ-2050电缆工作井，PG-12φ200*5mmPVC管电缆排管，PG-12φ200×5.5焊接钢管。</t>
  </si>
  <si>
    <r>
      <t xml:space="preserve">排水：雨水主管管径φ400-1350mm，采用国标钢筋混凝土II级承插管；污水主管管径φ300-400mm，采用HDPE </t>
    </r>
    <r>
      <rPr>
        <sz val="9"/>
        <color indexed="9"/>
        <rFont val="宋体"/>
        <family val="0"/>
      </rPr>
      <t xml:space="preserve">1   </t>
    </r>
    <r>
      <rPr>
        <sz val="9"/>
        <rFont val="宋体"/>
        <family val="0"/>
      </rPr>
      <t xml:space="preserve">  缠绕增强管（B型结构壁）。</t>
    </r>
  </si>
  <si>
    <r>
      <t xml:space="preserve">综合通信：φ110*8mmPVC双壁波纹管铺设（5孔），φ110*8mmPVC双壁波纹管铺设（6孔），φ108*4mm镀锌钢 </t>
    </r>
    <r>
      <rPr>
        <sz val="9"/>
        <color indexed="9"/>
        <rFont val="宋体"/>
        <family val="0"/>
      </rPr>
      <t xml:space="preserve">1  </t>
    </r>
    <r>
      <rPr>
        <sz val="9"/>
        <rFont val="宋体"/>
        <family val="0"/>
      </rPr>
      <t xml:space="preserve">      管铺设，砖砌手孔井。</t>
    </r>
  </si>
  <si>
    <r>
      <t>路灯：14米单挑路灯，400W高压钠灯 型号NBDD-70；20米投光灯，1*1000W高压钠灯 型号MVP-507(飞利浦）；</t>
    </r>
    <r>
      <rPr>
        <sz val="9"/>
        <color indexed="9"/>
        <rFont val="宋体"/>
        <family val="0"/>
      </rPr>
      <t xml:space="preserve">2 </t>
    </r>
    <r>
      <rPr>
        <sz val="9"/>
        <rFont val="宋体"/>
        <family val="0"/>
      </rPr>
      <t xml:space="preserve">    10米单挑路灯，150W高压钠灯 型号NBDD-18；4.8米庭院灯，50W LED光源 型号NBT-LED-101。</t>
    </r>
  </si>
  <si>
    <r>
      <t xml:space="preserve">绿化：沙朴，φ16.1-18cm，P&gt;450cm，H&gt;600cm；香樟，φ13.1-14cm，P&gt;400，H&gt;550；女贞，φ11.1-12cm，  </t>
    </r>
    <r>
      <rPr>
        <sz val="9"/>
        <color indexed="9"/>
        <rFont val="宋体"/>
        <family val="0"/>
      </rPr>
      <t>12</t>
    </r>
    <r>
      <rPr>
        <sz val="9"/>
        <rFont val="宋体"/>
        <family val="0"/>
      </rPr>
      <t xml:space="preserve">   P&gt;350cm，H&gt;450cm；国槐，φ13.1-14cm，P&gt;300cm，H&gt;400cm；黄山栾树，φ11.1-12cm，P&gt;330cm，     </t>
    </r>
    <r>
      <rPr>
        <sz val="9"/>
        <color indexed="9"/>
        <rFont val="宋体"/>
        <family val="0"/>
      </rPr>
      <t xml:space="preserve">1   </t>
    </r>
    <r>
      <rPr>
        <sz val="9"/>
        <rFont val="宋体"/>
        <family val="0"/>
      </rPr>
      <t xml:space="preserve"> H&gt;400cm；金桂，d9.1-10cm，P&gt;270cm，H&gt;300cm；垂丝海棠，d6.1-7cm，P&gt;180cm，H&gt;240cm；白玉兰，  </t>
    </r>
    <r>
      <rPr>
        <sz val="9"/>
        <color indexed="9"/>
        <rFont val="宋体"/>
        <family val="0"/>
      </rPr>
      <t xml:space="preserve">1  </t>
    </r>
    <r>
      <rPr>
        <sz val="9"/>
        <rFont val="宋体"/>
        <family val="0"/>
      </rPr>
      <t xml:space="preserve">  φ8.1-9cm，P&gt;270cm，H&gt;300cm；苏铁，主干H51-55cm 。        </t>
    </r>
  </si>
  <si>
    <t>造价（元）</t>
  </si>
  <si>
    <t>项       目</t>
  </si>
  <si>
    <t>其                          中</t>
  </si>
  <si>
    <r>
      <t>m</t>
    </r>
    <r>
      <rPr>
        <vertAlign val="superscript"/>
        <sz val="9"/>
        <color indexed="8"/>
        <rFont val="宋体"/>
        <family val="0"/>
      </rPr>
      <t>3</t>
    </r>
  </si>
  <si>
    <r>
      <t>m</t>
    </r>
    <r>
      <rPr>
        <vertAlign val="superscript"/>
        <sz val="9"/>
        <color indexed="8"/>
        <rFont val="宋体"/>
        <family val="0"/>
      </rPr>
      <t>2</t>
    </r>
  </si>
  <si>
    <t>总体概况：道路设计等级为城市主干路，标准断面宽37m，道路总长1598.28m，含有桥梁两座，涵洞一座。</t>
  </si>
  <si>
    <r>
      <t xml:space="preserve">道路：机动车道结构形式：4cm厚沥青玛蹄脂碎石混合料（SMA-13）+6cm厚中粒式改性沥青砼（AC-20C，掺加  </t>
    </r>
    <r>
      <rPr>
        <sz val="9"/>
        <color indexed="9"/>
        <rFont val="宋体"/>
        <family val="0"/>
      </rPr>
      <t xml:space="preserve">1 </t>
    </r>
    <r>
      <rPr>
        <sz val="9"/>
        <rFont val="宋体"/>
        <family val="0"/>
      </rPr>
      <t xml:space="preserve">    3 ‰抗车辙剂）+ 8cm厚粗粒式普通沥青砼（AC-25C）+1cm厚ES-3下封层+20cm厚水泥稳定碎石上基层  </t>
    </r>
    <r>
      <rPr>
        <sz val="9"/>
        <color indexed="9"/>
        <rFont val="宋体"/>
        <family val="0"/>
      </rPr>
      <t>1</t>
    </r>
    <r>
      <rPr>
        <sz val="9"/>
        <rFont val="宋体"/>
        <family val="0"/>
      </rPr>
      <t xml:space="preserve">     （水泥含量5%）+ 20cm厚水泥稳定碎石下基层（水泥含量4%）+ 100cm厚塘渣层；                                      </t>
    </r>
    <r>
      <rPr>
        <sz val="9"/>
        <color indexed="9"/>
        <rFont val="宋体"/>
        <family val="0"/>
      </rPr>
      <t xml:space="preserve">1 </t>
    </r>
    <r>
      <rPr>
        <sz val="9"/>
        <rFont val="宋体"/>
        <family val="0"/>
      </rPr>
      <t xml:space="preserve">    非机动车道结构形式： 4cm厚细粒式改性沥青砼（AC-13C）+8cm厚粗粒式普通沥青砼（AC-25C）+20cm   </t>
    </r>
    <r>
      <rPr>
        <sz val="9"/>
        <color indexed="9"/>
        <rFont val="宋体"/>
        <family val="0"/>
      </rPr>
      <t xml:space="preserve">1 </t>
    </r>
    <r>
      <rPr>
        <sz val="9"/>
        <rFont val="宋体"/>
        <family val="0"/>
      </rPr>
      <t xml:space="preserve">    厚水泥稳定碎石下基层（水泥含量4%）+60cm厚塘渣层；                                               </t>
    </r>
    <r>
      <rPr>
        <sz val="9"/>
        <color indexed="9"/>
        <rFont val="宋体"/>
        <family val="0"/>
      </rPr>
      <t xml:space="preserve">1 </t>
    </r>
    <r>
      <rPr>
        <sz val="9"/>
        <rFont val="宋体"/>
        <family val="0"/>
      </rPr>
      <t xml:space="preserve">    人行道结构形式：  6cm厚花岗岩（B级黄锈火烧面）+ 18cm厚C30砼基层+ 10cm厚碎石整平层+ 60cm厚  </t>
    </r>
    <r>
      <rPr>
        <sz val="9"/>
        <color indexed="9"/>
        <rFont val="宋体"/>
        <family val="0"/>
      </rPr>
      <t xml:space="preserve">1  </t>
    </r>
    <r>
      <rPr>
        <sz val="9"/>
        <rFont val="宋体"/>
        <family val="0"/>
      </rPr>
      <t xml:space="preserve">    塘渣层。</t>
    </r>
  </si>
  <si>
    <t>河坎：25×25方桩加固，C20砼基础，M10浆砌块石河坎，C20砼压顶，青石栏杆。</t>
  </si>
  <si>
    <r>
      <t>1号桥：22m单跨桥，桥宽40.5m，φ100cm灌注桩，C40砼桥台盖梁，L=22m</t>
    </r>
    <r>
      <rPr>
        <sz val="9"/>
        <rFont val="宋体"/>
        <family val="0"/>
      </rPr>
      <t xml:space="preserve"> </t>
    </r>
    <r>
      <rPr>
        <sz val="9"/>
        <rFont val="宋体"/>
        <family val="0"/>
      </rPr>
      <t>C50砼空心板梁，C50纤维砼铺装，</t>
    </r>
    <r>
      <rPr>
        <sz val="9"/>
        <rFont val="宋体"/>
        <family val="0"/>
      </rPr>
      <t xml:space="preserve"> </t>
    </r>
    <r>
      <rPr>
        <sz val="9"/>
        <color indexed="9"/>
        <rFont val="宋体"/>
        <family val="0"/>
      </rPr>
      <t xml:space="preserve">1 </t>
    </r>
    <r>
      <rPr>
        <sz val="9"/>
        <rFont val="宋体"/>
        <family val="0"/>
      </rPr>
      <t xml:space="preserve">    </t>
    </r>
    <r>
      <rPr>
        <sz val="9"/>
        <rFont val="宋体"/>
        <family val="0"/>
      </rPr>
      <t>沥青砼桥面铺装，桥台两侧旋挖桩地基处理。</t>
    </r>
  </si>
  <si>
    <r>
      <t>3号桥：10*3三跨桥，桥宽46.5m，φ100cm灌注桩，C40砼桥台盖梁，L=10m</t>
    </r>
    <r>
      <rPr>
        <sz val="9"/>
        <rFont val="宋体"/>
        <family val="0"/>
      </rPr>
      <t xml:space="preserve"> </t>
    </r>
    <r>
      <rPr>
        <sz val="9"/>
        <rFont val="宋体"/>
        <family val="0"/>
      </rPr>
      <t xml:space="preserve">C50砼空心板梁，C50纤维砼铺装， </t>
    </r>
    <r>
      <rPr>
        <sz val="9"/>
        <color indexed="9"/>
        <rFont val="宋体"/>
        <family val="0"/>
      </rPr>
      <t xml:space="preserve">1  </t>
    </r>
    <r>
      <rPr>
        <sz val="9"/>
        <rFont val="宋体"/>
        <family val="0"/>
      </rPr>
      <t xml:space="preserve">    沥青砼桥面铺装，桥台两侧旋挖桩地基处理。</t>
    </r>
  </si>
  <si>
    <r>
      <t>单位造价 (元/m</t>
    </r>
    <r>
      <rPr>
        <vertAlign val="superscript"/>
        <sz val="9"/>
        <color indexed="8"/>
        <rFont val="宋体"/>
        <family val="0"/>
      </rPr>
      <t>2</t>
    </r>
    <r>
      <rPr>
        <sz val="9"/>
        <color indexed="8"/>
        <rFont val="宋体"/>
        <family val="0"/>
      </rPr>
      <t xml:space="preserve">）     </t>
    </r>
  </si>
  <si>
    <t>占总造价比例（%）</t>
  </si>
  <si>
    <t>道路总面积</t>
  </si>
  <si>
    <t xml:space="preserve">                                                                                        说明：表中每平米耗用量 = 相应工料耗用量÷道路总面积。                                           </t>
  </si>
  <si>
    <t>5%水泥稳定碎石</t>
  </si>
  <si>
    <t>4%水泥稳定碎石</t>
  </si>
  <si>
    <t xml:space="preserve">    本工程造价分析表由宁波科信建设工程造价咨询有限公司提供工程预算资料，施洪钧编制，仅供参考。</t>
  </si>
  <si>
    <t>1746.21 元/m</t>
  </si>
  <si>
    <t>4944.13 元/m</t>
  </si>
  <si>
    <t>1432.63  元/m</t>
  </si>
  <si>
    <t>275.76  元/m</t>
  </si>
  <si>
    <t>10674.57  元/套</t>
  </si>
  <si>
    <r>
      <t xml:space="preserve">    注： 表中总造价项目每平米造价=总造价÷道路总面积，其中道路工程每平米造价=道路工程项目造价÷道路面积，桥梁（涵洞）工程每平米造价=桥梁（涵洞）项目造价÷桥梁（涵洞）面积，</t>
    </r>
    <r>
      <rPr>
        <sz val="9"/>
        <color indexed="10"/>
        <rFont val="宋体"/>
        <family val="0"/>
      </rPr>
      <t>排水、电缆排管及综合通信工程每米造价=排水、电缆排管及综合通信项目造价÷各项目管道（管线）长度，河坎工程每米造价=河坎项目造价÷河坎长度，路灯项目每套造价=路灯项目造价÷路灯数量，</t>
    </r>
    <r>
      <rPr>
        <sz val="9"/>
        <rFont val="宋体"/>
        <family val="0"/>
      </rPr>
      <t>绿化项目每平米造价=绿化项目造价÷绿化面积。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</si>
</sst>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s>
  <fonts count="28">
    <font>
      <sz val="12"/>
      <name val="宋体"/>
      <family val="0"/>
    </font>
    <font>
      <b/>
      <sz val="18"/>
      <name val="宋体"/>
      <family val="0"/>
    </font>
    <font>
      <sz val="9"/>
      <color indexed="8"/>
      <name val="宋体"/>
      <family val="0"/>
    </font>
    <font>
      <sz val="10"/>
      <name val="宋体"/>
      <family val="0"/>
    </font>
    <font>
      <sz val="9"/>
      <name val="宋体"/>
      <family val="0"/>
    </font>
    <font>
      <b/>
      <sz val="14"/>
      <name val="宋体"/>
      <family val="0"/>
    </font>
    <font>
      <sz val="8"/>
      <name val="宋体"/>
      <family val="0"/>
    </font>
    <font>
      <vertAlign val="superscript"/>
      <sz val="9"/>
      <name val="宋体"/>
      <family val="0"/>
    </font>
    <font>
      <sz val="9"/>
      <color indexed="9"/>
      <name val="宋体"/>
      <family val="0"/>
    </font>
    <font>
      <vertAlign val="superscrip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medium"/>
      <top>
        <color indexed="63"/>
      </top>
      <bottom>
        <color indexed="63"/>
      </bottom>
    </border>
    <border>
      <left style="thin"/>
      <right style="thin"/>
      <top style="thin"/>
      <bottom/>
    </border>
    <border>
      <left style="thin"/>
      <right style="thin"/>
      <top>
        <color indexed="63"/>
      </top>
      <bottom>
        <color indexed="63"/>
      </bottom>
    </border>
    <border>
      <left style="medium"/>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border>
    <border>
      <left style="thin"/>
      <right style="medium"/>
      <top style="thin"/>
      <bottom/>
    </border>
    <border>
      <left style="medium"/>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7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177" fontId="2" fillId="0" borderId="10" xfId="0" applyNumberFormat="1" applyFont="1" applyBorder="1" applyAlignment="1">
      <alignment horizontal="center" vertical="center" wrapText="1"/>
    </xf>
    <xf numFmtId="10" fontId="0" fillId="0" borderId="0" xfId="0" applyNumberFormat="1" applyAlignment="1">
      <alignment/>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177" fontId="4" fillId="0" borderId="13" xfId="0" applyNumberFormat="1" applyFont="1" applyBorder="1" applyAlignment="1">
      <alignment horizontal="center" vertical="center"/>
    </xf>
    <xf numFmtId="0" fontId="2" fillId="0" borderId="14" xfId="0" applyFont="1" applyBorder="1" applyAlignment="1">
      <alignment horizontal="center" vertical="center" wrapText="1"/>
    </xf>
    <xf numFmtId="177" fontId="2" fillId="0" borderId="14" xfId="0" applyNumberFormat="1" applyFont="1" applyBorder="1" applyAlignment="1">
      <alignment horizontal="center" vertical="center" wrapText="1"/>
    </xf>
    <xf numFmtId="177" fontId="4" fillId="0" borderId="15"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176" fontId="2" fillId="0" borderId="15" xfId="0" applyNumberFormat="1" applyFont="1" applyBorder="1" applyAlignment="1">
      <alignment horizontal="center" vertical="center"/>
    </xf>
    <xf numFmtId="17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2" fillId="0" borderId="16" xfId="0" applyFont="1" applyBorder="1" applyAlignment="1">
      <alignment horizontal="center" vertical="center" wrapText="1"/>
    </xf>
    <xf numFmtId="177" fontId="2" fillId="22"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6" fillId="0" borderId="0"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xf>
    <xf numFmtId="0" fontId="0"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0" fontId="0" fillId="0" borderId="18" xfId="0" applyNumberFormat="1" applyBorder="1" applyAlignment="1">
      <alignment horizontal="left" vertical="center"/>
    </xf>
    <xf numFmtId="0" fontId="0" fillId="0" borderId="25" xfId="0" applyNumberFormat="1" applyBorder="1" applyAlignment="1">
      <alignment horizontal="left" vertical="center"/>
    </xf>
    <xf numFmtId="0" fontId="0" fillId="0" borderId="0" xfId="0" applyNumberFormat="1" applyBorder="1" applyAlignment="1">
      <alignment horizontal="left" vertical="center" wrapText="1"/>
    </xf>
    <xf numFmtId="0" fontId="0" fillId="0" borderId="17" xfId="0" applyNumberFormat="1" applyBorder="1" applyAlignment="1">
      <alignment horizontal="left" vertical="center" wrapText="1"/>
    </xf>
    <xf numFmtId="0" fontId="0" fillId="0" borderId="10" xfId="0" applyBorder="1" applyAlignment="1">
      <alignment horizontal="center" vertical="center" wrapText="1"/>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57" fontId="4" fillId="0" borderId="13" xfId="0" applyNumberFormat="1"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left" vertical="center" wrapText="1"/>
    </xf>
    <xf numFmtId="0" fontId="2"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zoomScalePageLayoutView="0" workbookViewId="0" topLeftCell="A1">
      <selection activeCell="M10" sqref="M10"/>
    </sheetView>
  </sheetViews>
  <sheetFormatPr defaultColWidth="9.00390625" defaultRowHeight="14.25"/>
  <cols>
    <col min="1" max="5" width="2.25390625" style="0" customWidth="1"/>
    <col min="6" max="6" width="18.625" style="0" customWidth="1"/>
    <col min="7" max="7" width="2.875" style="0" customWidth="1"/>
    <col min="8" max="8" width="11.375" style="0" customWidth="1"/>
    <col min="9" max="9" width="12.625" style="0" customWidth="1"/>
    <col min="10" max="10" width="7.875" style="0" customWidth="1"/>
    <col min="11" max="11" width="12.875" style="0" customWidth="1"/>
  </cols>
  <sheetData>
    <row r="1" spans="1:11" ht="31.5" customHeight="1">
      <c r="A1" s="57" t="s">
        <v>60</v>
      </c>
      <c r="B1" s="57"/>
      <c r="C1" s="57"/>
      <c r="D1" s="57"/>
      <c r="E1" s="57"/>
      <c r="F1" s="57"/>
      <c r="G1" s="57"/>
      <c r="H1" s="57"/>
      <c r="I1" s="57"/>
      <c r="J1" s="57"/>
      <c r="K1" s="57"/>
    </row>
    <row r="2" spans="1:11" ht="31.5" customHeight="1">
      <c r="A2" s="27" t="s">
        <v>91</v>
      </c>
      <c r="B2" s="27"/>
      <c r="C2" s="27"/>
      <c r="D2" s="27"/>
      <c r="E2" s="27"/>
      <c r="F2" s="27"/>
      <c r="G2" s="27"/>
      <c r="H2" s="27"/>
      <c r="I2" s="27"/>
      <c r="J2" s="27"/>
      <c r="K2" s="27"/>
    </row>
    <row r="3" spans="1:11" ht="36" customHeight="1" thickBot="1">
      <c r="A3" s="58" t="s">
        <v>0</v>
      </c>
      <c r="B3" s="58"/>
      <c r="C3" s="58"/>
      <c r="D3" s="58"/>
      <c r="E3" s="58"/>
      <c r="F3" s="58"/>
      <c r="G3" s="58"/>
      <c r="H3" s="58"/>
      <c r="I3" s="58"/>
      <c r="J3" s="58"/>
      <c r="K3" s="58"/>
    </row>
    <row r="4" spans="1:11" ht="33" customHeight="1">
      <c r="A4" s="59" t="s">
        <v>1</v>
      </c>
      <c r="B4" s="26"/>
      <c r="C4" s="26"/>
      <c r="D4" s="26"/>
      <c r="E4" s="26"/>
      <c r="F4" s="9" t="s">
        <v>2</v>
      </c>
      <c r="G4" s="26" t="s">
        <v>59</v>
      </c>
      <c r="H4" s="26"/>
      <c r="I4" s="8" t="s">
        <v>56</v>
      </c>
      <c r="J4" s="9" t="s">
        <v>57</v>
      </c>
      <c r="K4" s="10" t="s">
        <v>58</v>
      </c>
    </row>
    <row r="5" spans="1:11" ht="22.5" customHeight="1">
      <c r="A5" s="39" t="s">
        <v>87</v>
      </c>
      <c r="B5" s="40"/>
      <c r="C5" s="40"/>
      <c r="D5" s="40"/>
      <c r="E5" s="40"/>
      <c r="F5" s="36" t="s">
        <v>3</v>
      </c>
      <c r="G5" s="38" t="s">
        <v>4</v>
      </c>
      <c r="H5" s="3" t="s">
        <v>5</v>
      </c>
      <c r="I5" s="7" t="s">
        <v>61</v>
      </c>
      <c r="J5" s="38" t="s">
        <v>65</v>
      </c>
      <c r="K5" s="54" t="s">
        <v>66</v>
      </c>
    </row>
    <row r="6" spans="1:11" ht="22.5" customHeight="1">
      <c r="A6" s="41"/>
      <c r="B6" s="40"/>
      <c r="C6" s="40"/>
      <c r="D6" s="40"/>
      <c r="E6" s="40"/>
      <c r="F6" s="37"/>
      <c r="G6" s="38"/>
      <c r="H6" s="3" t="s">
        <v>6</v>
      </c>
      <c r="I6" s="7" t="s">
        <v>62</v>
      </c>
      <c r="J6" s="53"/>
      <c r="K6" s="55"/>
    </row>
    <row r="7" spans="1:11" ht="22.5" customHeight="1">
      <c r="A7" s="41"/>
      <c r="B7" s="40"/>
      <c r="C7" s="40"/>
      <c r="D7" s="40"/>
      <c r="E7" s="40"/>
      <c r="F7" s="37"/>
      <c r="G7" s="38"/>
      <c r="H7" s="3" t="s">
        <v>7</v>
      </c>
      <c r="I7" s="7" t="s">
        <v>63</v>
      </c>
      <c r="J7" s="38" t="s">
        <v>67</v>
      </c>
      <c r="K7" s="56">
        <v>42248</v>
      </c>
    </row>
    <row r="8" spans="1:11" ht="22.5" customHeight="1">
      <c r="A8" s="41"/>
      <c r="B8" s="40"/>
      <c r="C8" s="40"/>
      <c r="D8" s="40"/>
      <c r="E8" s="40"/>
      <c r="F8" s="37"/>
      <c r="G8" s="38"/>
      <c r="H8" s="3" t="s">
        <v>8</v>
      </c>
      <c r="I8" s="7" t="s">
        <v>64</v>
      </c>
      <c r="J8" s="38"/>
      <c r="K8" s="55"/>
    </row>
    <row r="9" spans="1:11" ht="28.5" customHeight="1">
      <c r="A9" s="42" t="s">
        <v>68</v>
      </c>
      <c r="B9" s="38"/>
      <c r="C9" s="48" t="s">
        <v>80</v>
      </c>
      <c r="D9" s="49"/>
      <c r="E9" s="49"/>
      <c r="F9" s="49"/>
      <c r="G9" s="49"/>
      <c r="H9" s="49"/>
      <c r="I9" s="49"/>
      <c r="J9" s="49"/>
      <c r="K9" s="50"/>
    </row>
    <row r="10" spans="1:11" ht="80.25" customHeight="1">
      <c r="A10" s="42"/>
      <c r="B10" s="38"/>
      <c r="C10" s="32" t="s">
        <v>81</v>
      </c>
      <c r="D10" s="51"/>
      <c r="E10" s="51"/>
      <c r="F10" s="51"/>
      <c r="G10" s="51"/>
      <c r="H10" s="51"/>
      <c r="I10" s="51"/>
      <c r="J10" s="51"/>
      <c r="K10" s="52"/>
    </row>
    <row r="11" spans="1:11" ht="33.75" customHeight="1">
      <c r="A11" s="42"/>
      <c r="B11" s="38"/>
      <c r="C11" s="33" t="s">
        <v>71</v>
      </c>
      <c r="D11" s="33"/>
      <c r="E11" s="33"/>
      <c r="F11" s="33"/>
      <c r="G11" s="33"/>
      <c r="H11" s="33"/>
      <c r="I11" s="33"/>
      <c r="J11" s="33"/>
      <c r="K11" s="34"/>
    </row>
    <row r="12" spans="1:11" ht="25.5" customHeight="1">
      <c r="A12" s="42"/>
      <c r="B12" s="38"/>
      <c r="C12" s="32" t="s">
        <v>82</v>
      </c>
      <c r="D12" s="33"/>
      <c r="E12" s="33"/>
      <c r="F12" s="33"/>
      <c r="G12" s="33"/>
      <c r="H12" s="33"/>
      <c r="I12" s="33"/>
      <c r="J12" s="33"/>
      <c r="K12" s="34"/>
    </row>
    <row r="13" spans="1:11" ht="33" customHeight="1">
      <c r="A13" s="42"/>
      <c r="B13" s="38"/>
      <c r="C13" s="32" t="s">
        <v>83</v>
      </c>
      <c r="D13" s="33"/>
      <c r="E13" s="33"/>
      <c r="F13" s="33"/>
      <c r="G13" s="33"/>
      <c r="H13" s="33"/>
      <c r="I13" s="33"/>
      <c r="J13" s="33"/>
      <c r="K13" s="34"/>
    </row>
    <row r="14" spans="1:11" ht="24" customHeight="1">
      <c r="A14" s="42"/>
      <c r="B14" s="38"/>
      <c r="C14" s="33" t="s">
        <v>69</v>
      </c>
      <c r="D14" s="33"/>
      <c r="E14" s="33"/>
      <c r="F14" s="33"/>
      <c r="G14" s="33"/>
      <c r="H14" s="33"/>
      <c r="I14" s="33"/>
      <c r="J14" s="33"/>
      <c r="K14" s="34"/>
    </row>
    <row r="15" spans="1:11" ht="31.5" customHeight="1">
      <c r="A15" s="42"/>
      <c r="B15" s="38"/>
      <c r="C15" s="32" t="s">
        <v>84</v>
      </c>
      <c r="D15" s="33"/>
      <c r="E15" s="33"/>
      <c r="F15" s="33"/>
      <c r="G15" s="33"/>
      <c r="H15" s="33"/>
      <c r="I15" s="33"/>
      <c r="J15" s="33"/>
      <c r="K15" s="34"/>
    </row>
    <row r="16" spans="1:11" ht="24" customHeight="1">
      <c r="A16" s="42"/>
      <c r="B16" s="38"/>
      <c r="C16" s="33" t="s">
        <v>70</v>
      </c>
      <c r="D16" s="33"/>
      <c r="E16" s="33"/>
      <c r="F16" s="33"/>
      <c r="G16" s="33"/>
      <c r="H16" s="33"/>
      <c r="I16" s="33"/>
      <c r="J16" s="33"/>
      <c r="K16" s="34"/>
    </row>
    <row r="17" spans="1:11" ht="36" customHeight="1">
      <c r="A17" s="42"/>
      <c r="B17" s="38"/>
      <c r="C17" s="33" t="s">
        <v>72</v>
      </c>
      <c r="D17" s="33"/>
      <c r="E17" s="33"/>
      <c r="F17" s="33"/>
      <c r="G17" s="33"/>
      <c r="H17" s="33"/>
      <c r="I17" s="33"/>
      <c r="J17" s="33"/>
      <c r="K17" s="34"/>
    </row>
    <row r="18" spans="1:11" ht="33" customHeight="1">
      <c r="A18" s="42"/>
      <c r="B18" s="38"/>
      <c r="C18" s="33" t="s">
        <v>73</v>
      </c>
      <c r="D18" s="33"/>
      <c r="E18" s="33"/>
      <c r="F18" s="33"/>
      <c r="G18" s="33"/>
      <c r="H18" s="33"/>
      <c r="I18" s="33"/>
      <c r="J18" s="33"/>
      <c r="K18" s="34"/>
    </row>
    <row r="19" spans="1:11" ht="55.5" customHeight="1" thickBot="1">
      <c r="A19" s="43"/>
      <c r="B19" s="44"/>
      <c r="C19" s="45" t="s">
        <v>74</v>
      </c>
      <c r="D19" s="46"/>
      <c r="E19" s="46"/>
      <c r="F19" s="46"/>
      <c r="G19" s="46"/>
      <c r="H19" s="46"/>
      <c r="I19" s="46"/>
      <c r="J19" s="46"/>
      <c r="K19" s="47"/>
    </row>
    <row r="20" spans="1:11" ht="35.25" customHeight="1">
      <c r="A20" s="35"/>
      <c r="B20" s="35"/>
      <c r="C20" s="35"/>
      <c r="D20" s="35"/>
      <c r="E20" s="35"/>
      <c r="F20" s="35"/>
      <c r="G20" s="35"/>
      <c r="H20" s="35"/>
      <c r="I20" s="35"/>
      <c r="J20" s="35"/>
      <c r="K20" s="35"/>
    </row>
    <row r="21" ht="18.75" customHeight="1"/>
    <row r="22" ht="3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29.25" customHeight="1"/>
  </sheetData>
  <sheetProtection/>
  <mergeCells count="25">
    <mergeCell ref="A1:K1"/>
    <mergeCell ref="A3:K3"/>
    <mergeCell ref="A4:E4"/>
    <mergeCell ref="G4:H4"/>
    <mergeCell ref="A2:K2"/>
    <mergeCell ref="C13:K13"/>
    <mergeCell ref="C14:K14"/>
    <mergeCell ref="J5:J6"/>
    <mergeCell ref="K5:K6"/>
    <mergeCell ref="J7:J8"/>
    <mergeCell ref="K7:K8"/>
    <mergeCell ref="C9:K9"/>
    <mergeCell ref="C10:K10"/>
    <mergeCell ref="C11:K11"/>
    <mergeCell ref="C12:K12"/>
    <mergeCell ref="C15:K15"/>
    <mergeCell ref="C16:K16"/>
    <mergeCell ref="A20:K20"/>
    <mergeCell ref="F5:F8"/>
    <mergeCell ref="G5:G8"/>
    <mergeCell ref="A5:E8"/>
    <mergeCell ref="A9:B19"/>
    <mergeCell ref="C17:K17"/>
    <mergeCell ref="C18:K18"/>
    <mergeCell ref="C19:K19"/>
  </mergeCells>
  <printOptions/>
  <pageMargins left="0.7097222222222223" right="0.4395833333333333" top="0.9097222222222222" bottom="0.19652777777777777" header="1.35" footer="0.511111111111111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D19" sqref="D19"/>
    </sheetView>
  </sheetViews>
  <sheetFormatPr defaultColWidth="9.00390625" defaultRowHeight="14.25"/>
  <cols>
    <col min="1" max="1" width="5.125" style="0" customWidth="1"/>
    <col min="2" max="2" width="24.625" style="0" customWidth="1"/>
    <col min="3" max="5" width="15.125" style="0" customWidth="1"/>
    <col min="6" max="8" width="9.50390625" style="0" bestFit="1" customWidth="1"/>
  </cols>
  <sheetData>
    <row r="1" spans="1:5" ht="33.75" customHeight="1" thickBot="1">
      <c r="A1" s="28" t="s">
        <v>9</v>
      </c>
      <c r="B1" s="28"/>
      <c r="C1" s="28"/>
      <c r="D1" s="28"/>
      <c r="E1" s="28"/>
    </row>
    <row r="2" spans="1:5" ht="36.75" customHeight="1">
      <c r="A2" s="62" t="s">
        <v>76</v>
      </c>
      <c r="B2" s="63"/>
      <c r="C2" s="11" t="s">
        <v>75</v>
      </c>
      <c r="D2" s="17" t="s">
        <v>85</v>
      </c>
      <c r="E2" s="18" t="s">
        <v>86</v>
      </c>
    </row>
    <row r="3" spans="1:6" ht="28.5" customHeight="1">
      <c r="A3" s="29" t="s">
        <v>10</v>
      </c>
      <c r="B3" s="25"/>
      <c r="C3" s="2">
        <f>SUM(C4:C13)</f>
        <v>75805398</v>
      </c>
      <c r="D3" s="4">
        <f>C3/66195.55</f>
        <v>1145.1736257195537</v>
      </c>
      <c r="E3" s="12">
        <v>100</v>
      </c>
      <c r="F3" s="5"/>
    </row>
    <row r="4" spans="1:5" ht="28.5" customHeight="1">
      <c r="A4" s="29" t="s">
        <v>77</v>
      </c>
      <c r="B4" s="2" t="s">
        <v>11</v>
      </c>
      <c r="C4" s="2">
        <f>39776076+300000</f>
        <v>40076076</v>
      </c>
      <c r="D4" s="4">
        <f>C4/62750.55</f>
        <v>638.6569679468945</v>
      </c>
      <c r="E4" s="13">
        <f>C4/C$3*100</f>
        <v>52.86704780575124</v>
      </c>
    </row>
    <row r="5" spans="1:5" ht="28.5" customHeight="1">
      <c r="A5" s="29"/>
      <c r="B5" s="2" t="s">
        <v>12</v>
      </c>
      <c r="C5" s="2">
        <v>7033726</v>
      </c>
      <c r="D5" s="30" t="s">
        <v>92</v>
      </c>
      <c r="E5" s="13">
        <f>C5/C$3*100</f>
        <v>9.2786611317574</v>
      </c>
    </row>
    <row r="6" spans="1:5" ht="28.5" customHeight="1">
      <c r="A6" s="29"/>
      <c r="B6" s="2" t="s">
        <v>13</v>
      </c>
      <c r="C6" s="2">
        <v>3332341</v>
      </c>
      <c r="D6" s="30" t="s">
        <v>93</v>
      </c>
      <c r="E6" s="13">
        <f>C6/C$3*100</f>
        <v>4.3959151827156155</v>
      </c>
    </row>
    <row r="7" spans="1:5" ht="28.5" customHeight="1">
      <c r="A7" s="29"/>
      <c r="B7" s="2" t="s">
        <v>14</v>
      </c>
      <c r="C7" s="2">
        <v>6670047</v>
      </c>
      <c r="D7" s="31">
        <f>C7/1430</f>
        <v>4664.368531468532</v>
      </c>
      <c r="E7" s="13">
        <f>C7/C$3*100</f>
        <v>8.79890769783967</v>
      </c>
    </row>
    <row r="8" spans="1:5" ht="28.5" customHeight="1">
      <c r="A8" s="29"/>
      <c r="B8" s="2" t="s">
        <v>15</v>
      </c>
      <c r="C8" s="2">
        <v>2341786</v>
      </c>
      <c r="D8" s="31">
        <f>C8/536</f>
        <v>4369.003731343284</v>
      </c>
      <c r="E8" s="13">
        <f aca="true" t="shared" si="0" ref="E8:E13">C8/C$3*100</f>
        <v>3.0892074466781376</v>
      </c>
    </row>
    <row r="9" spans="1:5" ht="28.5" customHeight="1">
      <c r="A9" s="29"/>
      <c r="B9" s="2" t="s">
        <v>16</v>
      </c>
      <c r="C9" s="2">
        <v>8652024</v>
      </c>
      <c r="D9" s="31">
        <f>C9/2015</f>
        <v>4293.808436724566</v>
      </c>
      <c r="E9" s="13">
        <f t="shared" si="0"/>
        <v>11.413466887938508</v>
      </c>
    </row>
    <row r="10" spans="1:5" ht="28.5" customHeight="1">
      <c r="A10" s="29"/>
      <c r="B10" s="2" t="s">
        <v>17</v>
      </c>
      <c r="C10" s="2">
        <v>2312260</v>
      </c>
      <c r="D10" s="30" t="s">
        <v>94</v>
      </c>
      <c r="E10" s="13">
        <f t="shared" si="0"/>
        <v>3.0502577138372127</v>
      </c>
    </row>
    <row r="11" spans="1:5" ht="28.5" customHeight="1">
      <c r="A11" s="29"/>
      <c r="B11" s="2" t="s">
        <v>18</v>
      </c>
      <c r="C11" s="2">
        <v>554839</v>
      </c>
      <c r="D11" s="30" t="s">
        <v>95</v>
      </c>
      <c r="E11" s="13">
        <f t="shared" si="0"/>
        <v>0.7319254494251187</v>
      </c>
    </row>
    <row r="12" spans="1:5" ht="28.5" customHeight="1">
      <c r="A12" s="29"/>
      <c r="B12" s="2" t="s">
        <v>19</v>
      </c>
      <c r="C12" s="2">
        <v>1035433</v>
      </c>
      <c r="D12" s="30" t="s">
        <v>96</v>
      </c>
      <c r="E12" s="13">
        <f t="shared" si="0"/>
        <v>1.365909324821433</v>
      </c>
    </row>
    <row r="13" spans="1:5" ht="28.5" customHeight="1" thickBot="1">
      <c r="A13" s="61"/>
      <c r="B13" s="14" t="s">
        <v>20</v>
      </c>
      <c r="C13" s="14">
        <v>3796866</v>
      </c>
      <c r="D13" s="15">
        <f>C13/25832.2</f>
        <v>146.9819063029862</v>
      </c>
      <c r="E13" s="16">
        <f t="shared" si="0"/>
        <v>5.0087013592356575</v>
      </c>
    </row>
    <row r="14" spans="1:5" ht="47.25" customHeight="1">
      <c r="A14" s="60" t="s">
        <v>97</v>
      </c>
      <c r="B14" s="60"/>
      <c r="C14" s="60"/>
      <c r="D14" s="60"/>
      <c r="E14" s="60"/>
    </row>
    <row r="15" spans="1:5" ht="18.75" customHeight="1">
      <c r="A15" s="6"/>
      <c r="B15" s="6"/>
      <c r="C15" s="6"/>
      <c r="D15" s="6"/>
      <c r="E15" s="6"/>
    </row>
    <row r="16" spans="1:5" ht="18.75" customHeight="1">
      <c r="A16" s="6"/>
      <c r="B16" s="6"/>
      <c r="C16" s="6"/>
      <c r="D16" s="6"/>
      <c r="E16" s="6"/>
    </row>
    <row r="17" spans="1:5" ht="18.75" customHeight="1">
      <c r="A17" s="6"/>
      <c r="B17" s="6"/>
      <c r="C17" s="6"/>
      <c r="D17" s="6"/>
      <c r="E17" s="6"/>
    </row>
    <row r="18" spans="1:5" ht="18.75" customHeight="1">
      <c r="A18" s="6"/>
      <c r="B18" s="6"/>
      <c r="C18" s="6"/>
      <c r="D18" s="6"/>
      <c r="E18" s="6"/>
    </row>
    <row r="19" ht="18.75" customHeight="1"/>
    <row r="20" ht="18.75" customHeight="1"/>
    <row r="21" ht="18.75" customHeight="1"/>
    <row r="22" ht="18.75" customHeight="1"/>
    <row r="23" ht="18.75" customHeight="1"/>
    <row r="24" ht="18.75" customHeight="1"/>
    <row r="25" ht="18.75" customHeight="1"/>
    <row r="26" ht="29.25" customHeight="1"/>
  </sheetData>
  <sheetProtection/>
  <mergeCells count="5">
    <mergeCell ref="A1:E1"/>
    <mergeCell ref="A3:B3"/>
    <mergeCell ref="A14:E14"/>
    <mergeCell ref="A4:A13"/>
    <mergeCell ref="A2:B2"/>
  </mergeCells>
  <printOptions/>
  <pageMargins left="1.0298611111111111" right="0.7194444444444444" top="0.5902777777777778" bottom="0.5902777777777778"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2"/>
  <sheetViews>
    <sheetView zoomScalePageLayoutView="0" workbookViewId="0" topLeftCell="A7">
      <selection activeCell="F5" sqref="F5"/>
    </sheetView>
  </sheetViews>
  <sheetFormatPr defaultColWidth="9.00390625" defaultRowHeight="14.25"/>
  <cols>
    <col min="1" max="1" width="2.625" style="0" customWidth="1"/>
    <col min="2" max="2" width="27.25390625" style="0" customWidth="1"/>
    <col min="3" max="3" width="12.75390625" style="0" customWidth="1"/>
    <col min="4" max="5" width="16.625" style="0" customWidth="1"/>
  </cols>
  <sheetData>
    <row r="1" spans="1:5" ht="27" customHeight="1" thickBot="1">
      <c r="A1" s="28" t="s">
        <v>21</v>
      </c>
      <c r="B1" s="28"/>
      <c r="C1" s="28"/>
      <c r="D1" s="28"/>
      <c r="E1" s="28"/>
    </row>
    <row r="2" spans="1:5" ht="21" customHeight="1">
      <c r="A2" s="71" t="s">
        <v>22</v>
      </c>
      <c r="B2" s="72"/>
      <c r="C2" s="19" t="s">
        <v>23</v>
      </c>
      <c r="D2" s="19" t="s">
        <v>24</v>
      </c>
      <c r="E2" s="20" t="s">
        <v>25</v>
      </c>
    </row>
    <row r="3" spans="1:5" ht="21" customHeight="1">
      <c r="A3" s="68" t="s">
        <v>26</v>
      </c>
      <c r="B3" s="69"/>
      <c r="C3" s="1" t="s">
        <v>27</v>
      </c>
      <c r="D3" s="1">
        <f>13198</f>
        <v>13198</v>
      </c>
      <c r="E3" s="21">
        <f>D3/66195.55</f>
        <v>0.19937896127458718</v>
      </c>
    </row>
    <row r="4" spans="1:5" ht="21" customHeight="1">
      <c r="A4" s="68" t="s">
        <v>28</v>
      </c>
      <c r="B4" s="69"/>
      <c r="C4" s="1" t="s">
        <v>27</v>
      </c>
      <c r="D4" s="1">
        <v>89919</v>
      </c>
      <c r="E4" s="21">
        <f aca="true" t="shared" si="0" ref="E4:E31">D4/66195.55</f>
        <v>1.3583843626950753</v>
      </c>
    </row>
    <row r="5" spans="1:5" ht="21" customHeight="1">
      <c r="A5" s="68" t="s">
        <v>29</v>
      </c>
      <c r="B5" s="69"/>
      <c r="C5" s="1" t="s">
        <v>27</v>
      </c>
      <c r="D5" s="24">
        <v>563.5</v>
      </c>
      <c r="E5" s="21">
        <f t="shared" si="0"/>
        <v>0.008512656817565531</v>
      </c>
    </row>
    <row r="6" spans="1:5" ht="21" customHeight="1">
      <c r="A6" s="68" t="s">
        <v>30</v>
      </c>
      <c r="B6" s="69"/>
      <c r="C6" s="1" t="s">
        <v>31</v>
      </c>
      <c r="D6" s="1">
        <v>993.7</v>
      </c>
      <c r="E6" s="21">
        <f t="shared" si="0"/>
        <v>0.0150115831049066</v>
      </c>
    </row>
    <row r="7" spans="1:5" ht="21" customHeight="1">
      <c r="A7" s="68" t="s">
        <v>32</v>
      </c>
      <c r="B7" s="69"/>
      <c r="C7" s="1" t="s">
        <v>31</v>
      </c>
      <c r="D7" s="1">
        <f>202.2+50.8</f>
        <v>253</v>
      </c>
      <c r="E7" s="21">
        <f t="shared" si="0"/>
        <v>0.003822009183396769</v>
      </c>
    </row>
    <row r="8" spans="1:5" ht="21" customHeight="1">
      <c r="A8" s="68" t="s">
        <v>33</v>
      </c>
      <c r="B8" s="69"/>
      <c r="C8" s="1" t="s">
        <v>31</v>
      </c>
      <c r="D8" s="1">
        <v>42</v>
      </c>
      <c r="E8" s="21">
        <f t="shared" si="0"/>
        <v>0.0006344837379551948</v>
      </c>
    </row>
    <row r="9" spans="1:5" ht="21" customHeight="1">
      <c r="A9" s="68" t="s">
        <v>34</v>
      </c>
      <c r="B9" s="69"/>
      <c r="C9" s="1" t="s">
        <v>31</v>
      </c>
      <c r="D9" s="1">
        <v>5609</v>
      </c>
      <c r="E9" s="21">
        <f t="shared" si="0"/>
        <v>0.08473379252834971</v>
      </c>
    </row>
    <row r="10" spans="1:5" ht="21" customHeight="1">
      <c r="A10" s="68" t="s">
        <v>35</v>
      </c>
      <c r="B10" s="69"/>
      <c r="C10" s="1" t="s">
        <v>31</v>
      </c>
      <c r="D10" s="1">
        <v>3796</v>
      </c>
      <c r="E10" s="21">
        <f t="shared" si="0"/>
        <v>0.057345244506617134</v>
      </c>
    </row>
    <row r="11" spans="1:5" ht="21" customHeight="1">
      <c r="A11" s="68" t="s">
        <v>36</v>
      </c>
      <c r="B11" s="69"/>
      <c r="C11" s="1" t="s">
        <v>31</v>
      </c>
      <c r="D11" s="1">
        <v>25950</v>
      </c>
      <c r="E11" s="21">
        <f t="shared" si="0"/>
        <v>0.3920203095223168</v>
      </c>
    </row>
    <row r="12" spans="1:5" ht="21" customHeight="1">
      <c r="A12" s="68" t="s">
        <v>37</v>
      </c>
      <c r="B12" s="69"/>
      <c r="C12" s="1" t="s">
        <v>31</v>
      </c>
      <c r="D12" s="1">
        <v>2755</v>
      </c>
      <c r="E12" s="21">
        <f t="shared" si="0"/>
        <v>0.04161911185872766</v>
      </c>
    </row>
    <row r="13" spans="1:5" ht="21" customHeight="1">
      <c r="A13" s="68" t="s">
        <v>38</v>
      </c>
      <c r="B13" s="69"/>
      <c r="C13" s="1" t="s">
        <v>31</v>
      </c>
      <c r="D13" s="2">
        <v>197117</v>
      </c>
      <c r="E13" s="21">
        <f t="shared" si="0"/>
        <v>2.977798356536051</v>
      </c>
    </row>
    <row r="14" spans="1:5" ht="21" customHeight="1">
      <c r="A14" s="70" t="s">
        <v>89</v>
      </c>
      <c r="B14" s="69"/>
      <c r="C14" s="1" t="s">
        <v>78</v>
      </c>
      <c r="D14" s="2">
        <v>10586.5</v>
      </c>
      <c r="E14" s="21">
        <f t="shared" si="0"/>
        <v>0.1599276688538731</v>
      </c>
    </row>
    <row r="15" spans="1:5" ht="21" customHeight="1">
      <c r="A15" s="70" t="s">
        <v>90</v>
      </c>
      <c r="B15" s="69"/>
      <c r="C15" s="1" t="s">
        <v>78</v>
      </c>
      <c r="D15" s="2">
        <v>12442.6</v>
      </c>
      <c r="E15" s="21">
        <f t="shared" si="0"/>
        <v>0.18796731804479302</v>
      </c>
    </row>
    <row r="16" spans="1:5" ht="21" customHeight="1">
      <c r="A16" s="68" t="s">
        <v>39</v>
      </c>
      <c r="B16" s="69"/>
      <c r="C16" s="1" t="s">
        <v>31</v>
      </c>
      <c r="D16" s="2">
        <v>4358</v>
      </c>
      <c r="E16" s="21">
        <f t="shared" si="0"/>
        <v>0.06583524119068426</v>
      </c>
    </row>
    <row r="17" spans="1:5" ht="21" customHeight="1">
      <c r="A17" s="68" t="s">
        <v>40</v>
      </c>
      <c r="B17" s="69"/>
      <c r="C17" s="1" t="s">
        <v>31</v>
      </c>
      <c r="D17" s="2">
        <f>5021+1409</f>
        <v>6430</v>
      </c>
      <c r="E17" s="21">
        <f t="shared" si="0"/>
        <v>0.09713643892980721</v>
      </c>
    </row>
    <row r="18" spans="1:5" ht="21" customHeight="1">
      <c r="A18" s="68" t="s">
        <v>41</v>
      </c>
      <c r="B18" s="69"/>
      <c r="C18" s="1" t="s">
        <v>78</v>
      </c>
      <c r="D18" s="2">
        <f>834+1205+1214+3972+31+2283+48+438+3+1099+123+60+109+81.5+476+17+1205+104+545.5+600+35+244+6547</f>
        <v>21274</v>
      </c>
      <c r="E18" s="21">
        <f t="shared" si="0"/>
        <v>0.32138112002997177</v>
      </c>
    </row>
    <row r="19" spans="1:5" ht="21" customHeight="1">
      <c r="A19" s="68" t="s">
        <v>42</v>
      </c>
      <c r="B19" s="69"/>
      <c r="C19" s="1" t="s">
        <v>78</v>
      </c>
      <c r="D19" s="2">
        <f>224+15</f>
        <v>239</v>
      </c>
      <c r="E19" s="21">
        <f t="shared" si="0"/>
        <v>0.0036105146040783707</v>
      </c>
    </row>
    <row r="20" spans="1:5" ht="21" customHeight="1">
      <c r="A20" s="68" t="s">
        <v>43</v>
      </c>
      <c r="B20" s="69"/>
      <c r="C20" s="1" t="s">
        <v>78</v>
      </c>
      <c r="D20" s="2">
        <f>1892+84</f>
        <v>1976</v>
      </c>
      <c r="E20" s="21">
        <f t="shared" si="0"/>
        <v>0.02985094919522536</v>
      </c>
    </row>
    <row r="21" spans="1:5" ht="21" customHeight="1">
      <c r="A21" s="68" t="s">
        <v>44</v>
      </c>
      <c r="B21" s="69"/>
      <c r="C21" s="1" t="s">
        <v>78</v>
      </c>
      <c r="D21" s="2">
        <f>2831+141</f>
        <v>2972</v>
      </c>
      <c r="E21" s="21">
        <f t="shared" si="0"/>
        <v>0.04489727783816284</v>
      </c>
    </row>
    <row r="22" spans="1:5" ht="21" customHeight="1">
      <c r="A22" s="68" t="s">
        <v>45</v>
      </c>
      <c r="B22" s="69"/>
      <c r="C22" s="1" t="s">
        <v>78</v>
      </c>
      <c r="D22" s="2">
        <f>4220+63</f>
        <v>4283</v>
      </c>
      <c r="E22" s="21">
        <f t="shared" si="0"/>
        <v>0.06470223451576428</v>
      </c>
    </row>
    <row r="23" spans="1:5" ht="21" customHeight="1">
      <c r="A23" s="68" t="s">
        <v>46</v>
      </c>
      <c r="B23" s="69"/>
      <c r="C23" s="1" t="s">
        <v>79</v>
      </c>
      <c r="D23" s="2">
        <f>6682.7+863+80.3+11.7+190.9</f>
        <v>7828.599999999999</v>
      </c>
      <c r="E23" s="21">
        <f t="shared" si="0"/>
        <v>0.11826474740371519</v>
      </c>
    </row>
    <row r="24" spans="1:5" ht="21" customHeight="1">
      <c r="A24" s="68" t="s">
        <v>47</v>
      </c>
      <c r="B24" s="69"/>
      <c r="C24" s="1" t="s">
        <v>79</v>
      </c>
      <c r="D24" s="2">
        <f>5309+42899+2479</f>
        <v>50687</v>
      </c>
      <c r="E24" s="21">
        <f t="shared" si="0"/>
        <v>0.765716124422261</v>
      </c>
    </row>
    <row r="25" spans="1:5" ht="21" customHeight="1">
      <c r="A25" s="68" t="s">
        <v>48</v>
      </c>
      <c r="B25" s="69"/>
      <c r="C25" s="1" t="s">
        <v>79</v>
      </c>
      <c r="D25" s="2">
        <f>920+5166</f>
        <v>6086</v>
      </c>
      <c r="E25" s="21">
        <f t="shared" si="0"/>
        <v>0.09193971498084086</v>
      </c>
    </row>
    <row r="26" spans="1:5" ht="21" customHeight="1">
      <c r="A26" s="68" t="s">
        <v>49</v>
      </c>
      <c r="B26" s="69"/>
      <c r="C26" s="1" t="s">
        <v>50</v>
      </c>
      <c r="D26" s="2">
        <f>2403.8+196.4+430+254+132+58+209+159+213+322</f>
        <v>4377.200000000001</v>
      </c>
      <c r="E26" s="21">
        <f t="shared" si="0"/>
        <v>0.0661252908994638</v>
      </c>
    </row>
    <row r="27" spans="1:5" ht="21" customHeight="1">
      <c r="A27" s="68" t="s">
        <v>51</v>
      </c>
      <c r="B27" s="69"/>
      <c r="C27" s="1" t="s">
        <v>50</v>
      </c>
      <c r="D27" s="2">
        <f>714+1014</f>
        <v>1728</v>
      </c>
      <c r="E27" s="21">
        <f t="shared" si="0"/>
        <v>0.02610447379015659</v>
      </c>
    </row>
    <row r="28" spans="1:5" ht="21" customHeight="1">
      <c r="A28" s="68" t="s">
        <v>52</v>
      </c>
      <c r="B28" s="69"/>
      <c r="C28" s="1" t="s">
        <v>50</v>
      </c>
      <c r="D28" s="2">
        <v>6384</v>
      </c>
      <c r="E28" s="21">
        <f t="shared" si="0"/>
        <v>0.09644152816918962</v>
      </c>
    </row>
    <row r="29" spans="1:5" ht="21" customHeight="1">
      <c r="A29" s="68" t="s">
        <v>53</v>
      </c>
      <c r="B29" s="69"/>
      <c r="C29" s="1" t="s">
        <v>78</v>
      </c>
      <c r="D29" s="2">
        <v>53219</v>
      </c>
      <c r="E29" s="21">
        <f t="shared" si="0"/>
        <v>0.8039664297675598</v>
      </c>
    </row>
    <row r="30" spans="1:5" ht="21" customHeight="1">
      <c r="A30" s="68" t="s">
        <v>54</v>
      </c>
      <c r="B30" s="69"/>
      <c r="C30" s="2" t="s">
        <v>50</v>
      </c>
      <c r="D30" s="2">
        <v>3631</v>
      </c>
      <c r="E30" s="21">
        <f t="shared" si="0"/>
        <v>0.054852629821793154</v>
      </c>
    </row>
    <row r="31" spans="1:5" ht="21" customHeight="1" thickBot="1">
      <c r="A31" s="64" t="s">
        <v>55</v>
      </c>
      <c r="B31" s="65"/>
      <c r="C31" s="14" t="s">
        <v>50</v>
      </c>
      <c r="D31" s="22">
        <v>4499</v>
      </c>
      <c r="E31" s="23">
        <f t="shared" si="0"/>
        <v>0.06796529373953385</v>
      </c>
    </row>
    <row r="32" spans="1:5" ht="29.25" customHeight="1">
      <c r="A32" s="66" t="s">
        <v>88</v>
      </c>
      <c r="B32" s="67"/>
      <c r="C32" s="67"/>
      <c r="D32" s="67"/>
      <c r="E32" s="67"/>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29.25" customHeight="1"/>
  </sheetData>
  <sheetProtection/>
  <mergeCells count="32">
    <mergeCell ref="A11:B11"/>
    <mergeCell ref="A12:B12"/>
    <mergeCell ref="A1:E1"/>
    <mergeCell ref="A2:B2"/>
    <mergeCell ref="A3:B3"/>
    <mergeCell ref="A4:B4"/>
    <mergeCell ref="A5:B5"/>
    <mergeCell ref="A6:B6"/>
    <mergeCell ref="A7:B7"/>
    <mergeCell ref="A8:B8"/>
    <mergeCell ref="A9:B9"/>
    <mergeCell ref="A10:B10"/>
    <mergeCell ref="A23:B23"/>
    <mergeCell ref="A24:B24"/>
    <mergeCell ref="A13:B13"/>
    <mergeCell ref="A14:B14"/>
    <mergeCell ref="A15:B15"/>
    <mergeCell ref="A16:B16"/>
    <mergeCell ref="A17:B17"/>
    <mergeCell ref="A18:B18"/>
    <mergeCell ref="A19:B19"/>
    <mergeCell ref="A20:B20"/>
    <mergeCell ref="A21:B21"/>
    <mergeCell ref="A22:B22"/>
    <mergeCell ref="A31:B31"/>
    <mergeCell ref="A32:E32"/>
    <mergeCell ref="A25:B25"/>
    <mergeCell ref="A26:B26"/>
    <mergeCell ref="A27:B27"/>
    <mergeCell ref="A28:B28"/>
    <mergeCell ref="A29:B29"/>
    <mergeCell ref="A30:B30"/>
  </mergeCells>
  <printOptions/>
  <pageMargins left="0.9298611111111111" right="0.8798611111111111" top="0.5902777777777778" bottom="0.5902777777777778"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番茄花园</cp:lastModifiedBy>
  <cp:lastPrinted>2011-12-15T06:04:26Z</cp:lastPrinted>
  <dcterms:created xsi:type="dcterms:W3CDTF">1996-12-17T01:32:42Z</dcterms:created>
  <dcterms:modified xsi:type="dcterms:W3CDTF">2015-10-20T05:55:57Z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