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2210" activeTab="0"/>
  </bookViews>
  <sheets>
    <sheet name="工程概况" sheetId="1" r:id="rId1"/>
    <sheet name="工程造价指标" sheetId="2" r:id="rId2"/>
    <sheet name="人工和主要材料指标" sheetId="3" r:id="rId3"/>
  </sheets>
  <definedNames/>
  <calcPr fullCalcOnLoad="1"/>
</workbook>
</file>

<file path=xl/sharedStrings.xml><?xml version="1.0" encoding="utf-8"?>
<sst xmlns="http://schemas.openxmlformats.org/spreadsheetml/2006/main" count="135" uniqueCount="113">
  <si>
    <t>宁波市市政桥梁工程造价分析表</t>
  </si>
  <si>
    <t xml:space="preserve"> 表一：工程概况</t>
  </si>
  <si>
    <t>工程名称</t>
  </si>
  <si>
    <t>建设地点</t>
  </si>
  <si>
    <t>宁波市江北区</t>
  </si>
  <si>
    <t>桥梁总面积</t>
  </si>
  <si>
    <r>
      <t>1197 m</t>
    </r>
    <r>
      <rPr>
        <vertAlign val="superscript"/>
        <sz val="9"/>
        <rFont val="宋体"/>
        <family val="0"/>
      </rPr>
      <t>2</t>
    </r>
  </si>
  <si>
    <t>其</t>
  </si>
  <si>
    <t>主桥</t>
  </si>
  <si>
    <r>
      <t xml:space="preserve">   855 m</t>
    </r>
    <r>
      <rPr>
        <vertAlign val="superscript"/>
        <sz val="9"/>
        <rFont val="宋体"/>
        <family val="0"/>
      </rPr>
      <t>2</t>
    </r>
  </si>
  <si>
    <t>工程类别</t>
  </si>
  <si>
    <t>桥梁工程三类</t>
  </si>
  <si>
    <t>中</t>
  </si>
  <si>
    <r>
      <t>搭板</t>
    </r>
    <r>
      <rPr>
        <sz val="9"/>
        <rFont val="宋体"/>
        <family val="0"/>
      </rPr>
      <t>(</t>
    </r>
    <r>
      <rPr>
        <sz val="9"/>
        <rFont val="宋体"/>
        <family val="0"/>
      </rPr>
      <t>引桥</t>
    </r>
    <r>
      <rPr>
        <sz val="9"/>
        <rFont val="宋体"/>
        <family val="0"/>
      </rPr>
      <t>)</t>
    </r>
  </si>
  <si>
    <r>
      <t xml:space="preserve">   342 m</t>
    </r>
    <r>
      <rPr>
        <vertAlign val="superscript"/>
        <sz val="9"/>
        <rFont val="宋体"/>
        <family val="0"/>
      </rPr>
      <t>2</t>
    </r>
  </si>
  <si>
    <t>开工日期</t>
  </si>
  <si>
    <t>竣工日期</t>
  </si>
  <si>
    <t>编（审）日期</t>
  </si>
  <si>
    <t xml:space="preserve">总体概述：三跨钢筋混凝土简支梁桥，跨径为3*10m，偏角60度；                                                   </t>
  </si>
  <si>
    <t>工</t>
  </si>
  <si>
    <t>桩基础：Φ1000mmm钻孔灌注桩、C30水下混凝土，方桩（板桩）；</t>
  </si>
  <si>
    <t>程</t>
  </si>
  <si>
    <t>下部结构：C40混凝土盖梁，挡墙；</t>
  </si>
  <si>
    <t>主</t>
  </si>
  <si>
    <t>上部结构：C50预制先张法预应力钢筋混凝土板梁，GYZ 200*35mm橡胶支座，GYZ4 200*37mm橡胶支座，10cm厚C50防水</t>
  </si>
  <si>
    <t>要</t>
  </si>
  <si>
    <t xml:space="preserve">          商品混凝土铺装，防水层，沥青砼面层，花岗岩人行道板；</t>
  </si>
  <si>
    <t>特</t>
  </si>
  <si>
    <t>附属工程：FD-60C型钢桥梁伸缩缝，铸造石+铁艺栏板表面喷塑栏杆；</t>
  </si>
  <si>
    <t>征</t>
  </si>
  <si>
    <t>临时工程：FD-60C型钢桥梁伸缩缝。</t>
  </si>
  <si>
    <t>表二：工程造价指标</t>
  </si>
  <si>
    <t>项      目</t>
  </si>
  <si>
    <r>
      <t>造价</t>
    </r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（元）</t>
    </r>
  </si>
  <si>
    <r>
      <t>每平米造价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>（元</t>
    </r>
    <r>
      <rPr>
        <sz val="9"/>
        <rFont val="宋体"/>
        <family val="0"/>
      </rPr>
      <t>/m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）</t>
    </r>
  </si>
  <si>
    <r>
      <t>单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位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造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价</t>
    </r>
    <r>
      <rPr>
        <sz val="9"/>
        <rFont val="宋体"/>
        <family val="0"/>
      </rPr>
      <t xml:space="preserve"> </t>
    </r>
  </si>
  <si>
    <t>占总造价比例（%）</t>
  </si>
  <si>
    <r>
      <t>总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>造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>价</t>
    </r>
  </si>
  <si>
    <r>
      <t>主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桥</t>
    </r>
  </si>
  <si>
    <t>搭板（引桥）</t>
  </si>
  <si>
    <t>土石方工程</t>
  </si>
  <si>
    <r>
      <t>19.66 元/m</t>
    </r>
    <r>
      <rPr>
        <vertAlign val="superscript"/>
        <sz val="9"/>
        <rFont val="宋体"/>
        <family val="0"/>
      </rPr>
      <t>3</t>
    </r>
  </si>
  <si>
    <t>桩</t>
  </si>
  <si>
    <r>
      <t>钻孔灌注桩Φ</t>
    </r>
    <r>
      <rPr>
        <u val="single"/>
        <sz val="9"/>
        <rFont val="宋体"/>
        <family val="0"/>
      </rPr>
      <t>1000</t>
    </r>
    <r>
      <rPr>
        <sz val="9"/>
        <rFont val="宋体"/>
        <family val="0"/>
      </rPr>
      <t>mm</t>
    </r>
  </si>
  <si>
    <r>
      <t>1263.90 元/m</t>
    </r>
    <r>
      <rPr>
        <vertAlign val="superscript"/>
        <sz val="9"/>
        <rFont val="宋体"/>
        <family val="0"/>
      </rPr>
      <t>3</t>
    </r>
  </si>
  <si>
    <t>基</t>
  </si>
  <si>
    <t>方桩（板桩）桩基</t>
  </si>
  <si>
    <r>
      <t>1999.01 元/m</t>
    </r>
    <r>
      <rPr>
        <vertAlign val="superscript"/>
        <sz val="9"/>
        <rFont val="宋体"/>
        <family val="0"/>
      </rPr>
      <t>3</t>
    </r>
  </si>
  <si>
    <t>础</t>
  </si>
  <si>
    <t>合计</t>
  </si>
  <si>
    <t>下部结构</t>
  </si>
  <si>
    <t>盖梁</t>
  </si>
  <si>
    <r>
      <t>1637.91 元/m</t>
    </r>
    <r>
      <rPr>
        <vertAlign val="superscript"/>
        <sz val="9"/>
        <rFont val="宋体"/>
        <family val="0"/>
      </rPr>
      <t>3</t>
    </r>
  </si>
  <si>
    <t>挡墙</t>
  </si>
  <si>
    <r>
      <t>1228.29 元/m</t>
    </r>
    <r>
      <rPr>
        <vertAlign val="superscript"/>
        <sz val="9"/>
        <rFont val="宋体"/>
        <family val="0"/>
      </rPr>
      <t>3</t>
    </r>
  </si>
  <si>
    <t>上部结构</t>
  </si>
  <si>
    <t>空心板梁</t>
  </si>
  <si>
    <r>
      <t>2928.21 元/m</t>
    </r>
    <r>
      <rPr>
        <vertAlign val="superscript"/>
        <sz val="9"/>
        <rFont val="宋体"/>
        <family val="0"/>
      </rPr>
      <t>3</t>
    </r>
  </si>
  <si>
    <t>搭板</t>
  </si>
  <si>
    <r>
      <t>2252.44 元/m</t>
    </r>
    <r>
      <rPr>
        <vertAlign val="superscript"/>
        <sz val="9"/>
        <rFont val="宋体"/>
        <family val="0"/>
      </rPr>
      <t>3</t>
    </r>
  </si>
  <si>
    <t>桥面车行道铺装</t>
  </si>
  <si>
    <r>
      <t>3908.23 元/m</t>
    </r>
    <r>
      <rPr>
        <vertAlign val="superscript"/>
        <sz val="9"/>
        <rFont val="宋体"/>
        <family val="0"/>
      </rPr>
      <t>3</t>
    </r>
  </si>
  <si>
    <t>桥面人行道铺装</t>
  </si>
  <si>
    <r>
      <t>464.44 元/m</t>
    </r>
    <r>
      <rPr>
        <vertAlign val="superscript"/>
        <sz val="9"/>
        <rFont val="宋体"/>
        <family val="0"/>
      </rPr>
      <t>2</t>
    </r>
  </si>
  <si>
    <t>支座</t>
  </si>
  <si>
    <t>237.58 元/个</t>
  </si>
  <si>
    <t>伸缩缝</t>
  </si>
  <si>
    <t>925.74 元/m</t>
  </si>
  <si>
    <t>其他工程</t>
  </si>
  <si>
    <t>栏杆</t>
  </si>
  <si>
    <t>1491.4 元/m</t>
  </si>
  <si>
    <t>围堰</t>
  </si>
  <si>
    <t xml:space="preserve">  1861.47 元/m</t>
  </si>
  <si>
    <t>支架平台</t>
  </si>
  <si>
    <r>
      <t>65.22 元/m</t>
    </r>
    <r>
      <rPr>
        <vertAlign val="superscript"/>
        <sz val="9"/>
        <rFont val="宋体"/>
        <family val="0"/>
      </rPr>
      <t>3</t>
    </r>
  </si>
  <si>
    <t>措施费</t>
  </si>
  <si>
    <t xml:space="preserve">    说明：表中，总造价项目每平米造价=总造价÷桥梁总面积，主桥、搭板（引桥）每平米造价=相应项目造价÷相应项目面积，土石方工程、桩基础、下部结构、上部结构、其他工程每平米造价=相应项目（合计）造价÷桥梁总面积，单位造价=相应项目造价÷相应项目工程量。 </t>
  </si>
  <si>
    <t>表三：人工和主要材料指标</t>
  </si>
  <si>
    <r>
      <t>项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目</t>
    </r>
  </si>
  <si>
    <t>单位</t>
  </si>
  <si>
    <t>耗用量</t>
  </si>
  <si>
    <t>每平米耗用量</t>
  </si>
  <si>
    <r>
      <t>人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工</t>
    </r>
  </si>
  <si>
    <t>工日</t>
  </si>
  <si>
    <t>商品混凝土</t>
  </si>
  <si>
    <r>
      <t>m</t>
    </r>
    <r>
      <rPr>
        <vertAlign val="superscript"/>
        <sz val="10"/>
        <rFont val="宋体"/>
        <family val="0"/>
      </rPr>
      <t>3</t>
    </r>
  </si>
  <si>
    <t>细粒式沥青混凝土</t>
  </si>
  <si>
    <t>中粒式沥青混凝土</t>
  </si>
  <si>
    <t>粗粒式沥青混凝土</t>
  </si>
  <si>
    <t>水泥稳定土</t>
  </si>
  <si>
    <t>土工布</t>
  </si>
  <si>
    <r>
      <t>m</t>
    </r>
    <r>
      <rPr>
        <vertAlign val="superscript"/>
        <sz val="10"/>
        <rFont val="宋体"/>
        <family val="0"/>
      </rPr>
      <t>2</t>
    </r>
  </si>
  <si>
    <r>
      <t>塘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渣</t>
    </r>
  </si>
  <si>
    <t>t</t>
  </si>
  <si>
    <t>花岗岩板</t>
  </si>
  <si>
    <t>钢绞线</t>
  </si>
  <si>
    <t>Ⅰ级钢筋</t>
  </si>
  <si>
    <t>Ⅱ级钢筋</t>
  </si>
  <si>
    <t>钢材</t>
  </si>
  <si>
    <t>水泥42.5</t>
  </si>
  <si>
    <r>
      <t>碎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石</t>
    </r>
  </si>
  <si>
    <t>砂</t>
  </si>
  <si>
    <r>
      <t>木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材</t>
    </r>
  </si>
  <si>
    <r>
      <t>GYZ 200*35mm</t>
    </r>
    <r>
      <rPr>
        <sz val="10"/>
        <rFont val="宋体"/>
        <family val="0"/>
      </rPr>
      <t>支座</t>
    </r>
  </si>
  <si>
    <t>座</t>
  </si>
  <si>
    <r>
      <t>GYZ4 200*37mm</t>
    </r>
    <r>
      <rPr>
        <sz val="10"/>
        <rFont val="宋体"/>
        <family val="0"/>
      </rPr>
      <t>支座</t>
    </r>
  </si>
  <si>
    <t>型钢伸缩缝</t>
  </si>
  <si>
    <t>m</t>
  </si>
  <si>
    <r>
      <t>平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石</t>
    </r>
  </si>
  <si>
    <t xml:space="preserve">    说明：表中每平米耗用量=相应工料耗用量÷桥梁总面积。</t>
  </si>
  <si>
    <t>造价类别</t>
  </si>
  <si>
    <t>预算</t>
  </si>
  <si>
    <t>某道路工程-规划六河桥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</si>
</sst>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</numFmts>
  <fonts count="31">
    <font>
      <sz val="1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  <font>
      <sz val="14"/>
      <name val="仿宋_GB2312"/>
      <family val="3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vertAlign val="superscript"/>
      <sz val="10"/>
      <name val="宋体"/>
      <family val="0"/>
    </font>
    <font>
      <vertAlign val="superscript"/>
      <sz val="9"/>
      <name val="宋体"/>
      <family val="0"/>
    </font>
    <font>
      <u val="single"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22" borderId="0" applyNumberFormat="0" applyBorder="0" applyAlignment="0" applyProtection="0"/>
    <xf numFmtId="0" fontId="10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7" fontId="5" fillId="0" borderId="17" xfId="0" applyNumberFormat="1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57" fontId="5" fillId="0" borderId="2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7" fontId="5" fillId="0" borderId="2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178" fontId="5" fillId="0" borderId="2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7" fontId="5" fillId="0" borderId="23" xfId="0" applyNumberFormat="1" applyFont="1" applyFill="1" applyBorder="1" applyAlignment="1">
      <alignment horizontal="center" vertical="center" wrapText="1"/>
    </xf>
    <xf numFmtId="177" fontId="5" fillId="0" borderId="34" xfId="0" applyNumberFormat="1" applyFont="1" applyFill="1" applyBorder="1" applyAlignment="1">
      <alignment horizontal="center" vertical="center" wrapText="1"/>
    </xf>
    <xf numFmtId="177" fontId="5" fillId="0" borderId="35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4.75390625" style="2" customWidth="1"/>
    <col min="2" max="2" width="9.625" style="2" customWidth="1"/>
    <col min="3" max="3" width="13.25390625" style="2" customWidth="1"/>
    <col min="4" max="4" width="2.75390625" style="2" customWidth="1"/>
    <col min="5" max="5" width="11.125" style="2" customWidth="1"/>
    <col min="6" max="6" width="14.125" style="2" customWidth="1"/>
    <col min="7" max="7" width="12.50390625" style="2" customWidth="1"/>
    <col min="8" max="8" width="14.625" style="2" customWidth="1"/>
    <col min="9" max="16384" width="9.00390625" style="2" customWidth="1"/>
  </cols>
  <sheetData>
    <row r="1" spans="1:8" ht="39.7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1:8" s="1" customFormat="1" ht="34.5" customHeight="1" thickBot="1">
      <c r="A2" s="58" t="s">
        <v>1</v>
      </c>
      <c r="B2" s="58"/>
      <c r="C2" s="58"/>
      <c r="D2" s="58"/>
      <c r="E2" s="58"/>
      <c r="F2" s="58"/>
      <c r="G2" s="58"/>
      <c r="H2" s="58"/>
    </row>
    <row r="3" spans="1:8" s="1" customFormat="1" ht="45" customHeight="1">
      <c r="A3" s="59" t="s">
        <v>2</v>
      </c>
      <c r="B3" s="60"/>
      <c r="C3" s="76" t="s">
        <v>112</v>
      </c>
      <c r="D3" s="37"/>
      <c r="E3" s="14" t="s">
        <v>3</v>
      </c>
      <c r="F3" s="27" t="s">
        <v>4</v>
      </c>
      <c r="G3" s="35" t="s">
        <v>110</v>
      </c>
      <c r="H3" s="36" t="s">
        <v>111</v>
      </c>
    </row>
    <row r="4" spans="1:8" s="1" customFormat="1" ht="25.5" customHeight="1">
      <c r="A4" s="74" t="s">
        <v>5</v>
      </c>
      <c r="B4" s="64"/>
      <c r="C4" s="64" t="s">
        <v>6</v>
      </c>
      <c r="D4" s="23" t="s">
        <v>7</v>
      </c>
      <c r="E4" s="17" t="s">
        <v>8</v>
      </c>
      <c r="F4" s="15" t="s">
        <v>9</v>
      </c>
      <c r="G4" s="64" t="s">
        <v>10</v>
      </c>
      <c r="H4" s="66" t="s">
        <v>11</v>
      </c>
    </row>
    <row r="5" spans="1:8" s="1" customFormat="1" ht="25.5" customHeight="1">
      <c r="A5" s="75"/>
      <c r="B5" s="65"/>
      <c r="C5" s="65"/>
      <c r="D5" s="23" t="s">
        <v>12</v>
      </c>
      <c r="E5" s="17" t="s">
        <v>13</v>
      </c>
      <c r="F5" s="15" t="s">
        <v>14</v>
      </c>
      <c r="G5" s="65"/>
      <c r="H5" s="67"/>
    </row>
    <row r="6" spans="1:8" s="1" customFormat="1" ht="24" customHeight="1">
      <c r="A6" s="61" t="s">
        <v>15</v>
      </c>
      <c r="B6" s="62"/>
      <c r="C6" s="29"/>
      <c r="D6" s="62" t="s">
        <v>16</v>
      </c>
      <c r="E6" s="63"/>
      <c r="F6" s="29"/>
      <c r="G6" s="17" t="s">
        <v>17</v>
      </c>
      <c r="H6" s="30">
        <v>41913</v>
      </c>
    </row>
    <row r="7" spans="1:8" s="1" customFormat="1" ht="24" customHeight="1">
      <c r="A7" s="28"/>
      <c r="B7" s="68" t="s">
        <v>18</v>
      </c>
      <c r="C7" s="69"/>
      <c r="D7" s="69"/>
      <c r="E7" s="69"/>
      <c r="F7" s="69"/>
      <c r="G7" s="69"/>
      <c r="H7" s="70"/>
    </row>
    <row r="8" spans="1:8" s="1" customFormat="1" ht="24" customHeight="1">
      <c r="A8" s="16" t="s">
        <v>19</v>
      </c>
      <c r="B8" s="68"/>
      <c r="C8" s="69"/>
      <c r="D8" s="69"/>
      <c r="E8" s="69"/>
      <c r="F8" s="69"/>
      <c r="G8" s="69"/>
      <c r="H8" s="70"/>
    </row>
    <row r="9" spans="1:8" s="1" customFormat="1" ht="24" customHeight="1">
      <c r="A9" s="31"/>
      <c r="B9" s="68" t="s">
        <v>20</v>
      </c>
      <c r="C9" s="69"/>
      <c r="D9" s="69"/>
      <c r="E9" s="69"/>
      <c r="F9" s="69"/>
      <c r="G9" s="69"/>
      <c r="H9" s="70"/>
    </row>
    <row r="10" spans="1:8" s="1" customFormat="1" ht="24" customHeight="1">
      <c r="A10" s="16" t="s">
        <v>21</v>
      </c>
      <c r="B10" s="68"/>
      <c r="C10" s="69"/>
      <c r="D10" s="69"/>
      <c r="E10" s="69"/>
      <c r="F10" s="69"/>
      <c r="G10" s="69"/>
      <c r="H10" s="70"/>
    </row>
    <row r="11" spans="1:8" s="1" customFormat="1" ht="24" customHeight="1">
      <c r="A11" s="31"/>
      <c r="B11" s="68" t="s">
        <v>22</v>
      </c>
      <c r="C11" s="69"/>
      <c r="D11" s="69"/>
      <c r="E11" s="69"/>
      <c r="F11" s="69"/>
      <c r="G11" s="69"/>
      <c r="H11" s="70"/>
    </row>
    <row r="12" spans="1:8" s="1" customFormat="1" ht="24" customHeight="1">
      <c r="A12" s="16" t="s">
        <v>23</v>
      </c>
      <c r="B12" s="68"/>
      <c r="C12" s="69"/>
      <c r="D12" s="69"/>
      <c r="E12" s="69"/>
      <c r="F12" s="69"/>
      <c r="G12" s="69"/>
      <c r="H12" s="70"/>
    </row>
    <row r="13" spans="1:8" s="1" customFormat="1" ht="24" customHeight="1">
      <c r="A13" s="16"/>
      <c r="B13" s="68" t="s">
        <v>24</v>
      </c>
      <c r="C13" s="69"/>
      <c r="D13" s="69"/>
      <c r="E13" s="69"/>
      <c r="F13" s="69"/>
      <c r="G13" s="69"/>
      <c r="H13" s="70"/>
    </row>
    <row r="14" spans="1:8" s="1" customFormat="1" ht="24" customHeight="1">
      <c r="A14" s="16" t="s">
        <v>25</v>
      </c>
      <c r="B14" s="68" t="s">
        <v>26</v>
      </c>
      <c r="C14" s="69"/>
      <c r="D14" s="69"/>
      <c r="E14" s="69"/>
      <c r="F14" s="69"/>
      <c r="G14" s="69"/>
      <c r="H14" s="70"/>
    </row>
    <row r="15" spans="1:8" s="1" customFormat="1" ht="24" customHeight="1">
      <c r="A15" s="31"/>
      <c r="B15" s="68"/>
      <c r="C15" s="69"/>
      <c r="D15" s="69"/>
      <c r="E15" s="69"/>
      <c r="F15" s="69"/>
      <c r="G15" s="69"/>
      <c r="H15" s="70"/>
    </row>
    <row r="16" spans="1:8" s="1" customFormat="1" ht="24" customHeight="1">
      <c r="A16" s="16" t="s">
        <v>27</v>
      </c>
      <c r="B16" s="68" t="s">
        <v>28</v>
      </c>
      <c r="C16" s="69"/>
      <c r="D16" s="69"/>
      <c r="E16" s="69"/>
      <c r="F16" s="69"/>
      <c r="G16" s="69"/>
      <c r="H16" s="70"/>
    </row>
    <row r="17" spans="1:8" s="1" customFormat="1" ht="24" customHeight="1">
      <c r="A17" s="16"/>
      <c r="B17" s="68"/>
      <c r="C17" s="69"/>
      <c r="D17" s="69"/>
      <c r="E17" s="69"/>
      <c r="F17" s="69"/>
      <c r="G17" s="69"/>
      <c r="H17" s="70"/>
    </row>
    <row r="18" spans="1:8" s="1" customFormat="1" ht="24" customHeight="1">
      <c r="A18" s="18" t="s">
        <v>29</v>
      </c>
      <c r="B18" s="71" t="s">
        <v>30</v>
      </c>
      <c r="C18" s="72"/>
      <c r="D18" s="72"/>
      <c r="E18" s="72"/>
      <c r="F18" s="72"/>
      <c r="G18" s="72"/>
      <c r="H18" s="73"/>
    </row>
    <row r="19" s="26" customFormat="1" ht="18.75"/>
    <row r="20" s="26" customFormat="1" ht="18.75"/>
    <row r="21" s="26" customFormat="1" ht="18.75"/>
    <row r="22" s="26" customFormat="1" ht="18.75"/>
    <row r="23" s="26" customFormat="1" ht="18.75"/>
    <row r="24" s="26" customFormat="1" ht="18.75"/>
    <row r="25" s="26" customFormat="1" ht="18.75"/>
    <row r="26" s="26" customFormat="1" ht="18.75"/>
    <row r="27" s="26" customFormat="1" ht="18.75"/>
    <row r="28" s="26" customFormat="1" ht="18.75"/>
    <row r="29" s="26" customFormat="1" ht="18.75"/>
    <row r="30" s="26" customFormat="1" ht="18.75"/>
    <row r="31" s="26" customFormat="1" ht="18.75"/>
    <row r="32" s="26" customFormat="1" ht="18.75"/>
    <row r="33" s="26" customFormat="1" ht="18.75"/>
    <row r="34" s="26" customFormat="1" ht="18.75"/>
    <row r="35" s="26" customFormat="1" ht="18.75"/>
    <row r="36" s="26" customFormat="1" ht="18.75"/>
    <row r="37" s="26" customFormat="1" ht="18.75"/>
    <row r="38" s="26" customFormat="1" ht="18.75"/>
    <row r="39" s="26" customFormat="1" ht="18.75"/>
    <row r="40" s="26" customFormat="1" ht="18.75"/>
    <row r="41" s="26" customFormat="1" ht="18.75"/>
    <row r="42" s="26" customFormat="1" ht="18.75"/>
    <row r="43" s="26" customFormat="1" ht="18.75"/>
    <row r="44" s="26" customFormat="1" ht="18.75"/>
    <row r="45" s="26" customFormat="1" ht="18.75"/>
    <row r="46" s="26" customFormat="1" ht="18.75"/>
    <row r="47" s="26" customFormat="1" ht="18.75"/>
    <row r="48" s="26" customFormat="1" ht="18.75"/>
    <row r="49" s="26" customFormat="1" ht="18.75"/>
    <row r="50" s="26" customFormat="1" ht="18.75"/>
    <row r="51" s="26" customFormat="1" ht="18.75"/>
    <row r="52" s="26" customFormat="1" ht="18.75"/>
    <row r="53" s="26" customFormat="1" ht="18.75"/>
    <row r="54" s="26" customFormat="1" ht="18.75"/>
    <row r="55" s="26" customFormat="1" ht="18.75"/>
    <row r="56" s="26" customFormat="1" ht="18.75"/>
    <row r="57" s="26" customFormat="1" ht="18.75"/>
    <row r="58" s="26" customFormat="1" ht="18.75"/>
    <row r="59" s="26" customFormat="1" ht="18.75"/>
    <row r="60" s="26" customFormat="1" ht="18.75"/>
    <row r="61" s="26" customFormat="1" ht="18.75"/>
    <row r="62" s="26" customFormat="1" ht="18.75"/>
    <row r="63" s="26" customFormat="1" ht="18.75"/>
    <row r="64" s="26" customFormat="1" ht="18.75"/>
    <row r="65" s="26" customFormat="1" ht="18.75"/>
    <row r="66" s="26" customFormat="1" ht="18.75"/>
    <row r="67" s="26" customFormat="1" ht="18.75"/>
    <row r="68" s="26" customFormat="1" ht="18.75"/>
    <row r="69" s="26" customFormat="1" ht="18.75"/>
    <row r="70" s="26" customFormat="1" ht="18.75"/>
    <row r="71" s="26" customFormat="1" ht="18.75"/>
    <row r="72" s="26" customFormat="1" ht="18.75"/>
    <row r="73" s="26" customFormat="1" ht="18.75"/>
    <row r="74" s="26" customFormat="1" ht="18.75"/>
    <row r="75" s="26" customFormat="1" ht="18.75"/>
    <row r="76" s="26" customFormat="1" ht="18.75"/>
    <row r="77" s="26" customFormat="1" ht="18.75"/>
    <row r="78" s="26" customFormat="1" ht="18.75"/>
    <row r="79" s="26" customFormat="1" ht="18.75"/>
    <row r="80" s="26" customFormat="1" ht="18.75"/>
    <row r="81" s="26" customFormat="1" ht="18.75"/>
    <row r="82" s="26" customFormat="1" ht="18.75"/>
    <row r="83" s="26" customFormat="1" ht="18.75"/>
    <row r="84" s="26" customFormat="1" ht="18.75"/>
    <row r="85" s="26" customFormat="1" ht="18.75"/>
    <row r="86" s="26" customFormat="1" ht="18.75"/>
    <row r="87" s="26" customFormat="1" ht="18.75"/>
    <row r="88" s="26" customFormat="1" ht="18.75"/>
    <row r="89" s="26" customFormat="1" ht="18.75"/>
    <row r="90" s="26" customFormat="1" ht="18.75"/>
    <row r="91" s="26" customFormat="1" ht="18.75"/>
    <row r="92" s="26" customFormat="1" ht="18.75"/>
    <row r="93" s="26" customFormat="1" ht="18.75"/>
    <row r="94" s="26" customFormat="1" ht="18.75"/>
    <row r="95" s="26" customFormat="1" ht="18.75"/>
    <row r="96" s="26" customFormat="1" ht="18.75"/>
    <row r="97" s="26" customFormat="1" ht="18.75"/>
    <row r="98" s="26" customFormat="1" ht="18.75"/>
    <row r="99" s="26" customFormat="1" ht="18.75"/>
    <row r="100" s="26" customFormat="1" ht="18.75"/>
    <row r="101" s="26" customFormat="1" ht="18.75"/>
    <row r="102" s="26" customFormat="1" ht="18.75"/>
    <row r="103" s="26" customFormat="1" ht="18.75"/>
    <row r="104" s="26" customFormat="1" ht="18.75"/>
    <row r="105" s="26" customFormat="1" ht="18.75"/>
    <row r="106" s="26" customFormat="1" ht="18.75"/>
    <row r="107" s="26" customFormat="1" ht="18.75"/>
    <row r="108" s="26" customFormat="1" ht="18.75"/>
    <row r="109" s="26" customFormat="1" ht="18.75"/>
    <row r="110" s="26" customFormat="1" ht="18.75"/>
    <row r="111" s="26" customFormat="1" ht="18.75"/>
    <row r="112" s="26" customFormat="1" ht="18.75"/>
    <row r="113" s="26" customFormat="1" ht="18.75"/>
    <row r="114" s="26" customFormat="1" ht="18.75"/>
    <row r="115" s="26" customFormat="1" ht="18.75"/>
    <row r="116" s="26" customFormat="1" ht="18.75"/>
    <row r="117" s="26" customFormat="1" ht="18.75"/>
    <row r="118" s="26" customFormat="1" ht="18.75"/>
    <row r="119" s="26" customFormat="1" ht="18.75"/>
    <row r="120" s="26" customFormat="1" ht="18.75"/>
    <row r="121" s="26" customFormat="1" ht="18.75"/>
    <row r="122" s="26" customFormat="1" ht="18.75"/>
    <row r="123" s="26" customFormat="1" ht="18.75"/>
    <row r="124" s="26" customFormat="1" ht="18.75"/>
    <row r="125" s="26" customFormat="1" ht="18.75"/>
    <row r="126" s="26" customFormat="1" ht="18.75"/>
    <row r="127" s="26" customFormat="1" ht="18.75"/>
    <row r="128" s="26" customFormat="1" ht="18.75"/>
    <row r="129" s="26" customFormat="1" ht="18.75"/>
    <row r="130" s="26" customFormat="1" ht="18.75"/>
    <row r="131" s="26" customFormat="1" ht="18.75"/>
    <row r="132" s="26" customFormat="1" ht="18.75"/>
    <row r="133" s="26" customFormat="1" ht="18.75"/>
    <row r="134" s="26" customFormat="1" ht="18.75"/>
    <row r="135" s="26" customFormat="1" ht="18.75"/>
    <row r="136" s="26" customFormat="1" ht="18.75"/>
    <row r="137" s="26" customFormat="1" ht="18.75"/>
    <row r="138" s="26" customFormat="1" ht="18.75"/>
    <row r="139" s="26" customFormat="1" ht="18.75"/>
    <row r="140" s="26" customFormat="1" ht="18.75"/>
    <row r="141" s="26" customFormat="1" ht="18.75"/>
    <row r="142" s="26" customFormat="1" ht="18.75"/>
    <row r="143" s="26" customFormat="1" ht="18.75"/>
    <row r="144" s="26" customFormat="1" ht="18.75"/>
    <row r="145" s="26" customFormat="1" ht="18.75"/>
    <row r="146" s="26" customFormat="1" ht="18.75"/>
    <row r="147" s="26" customFormat="1" ht="18.75"/>
    <row r="148" s="26" customFormat="1" ht="18.75"/>
    <row r="149" s="26" customFormat="1" ht="18.75"/>
    <row r="150" s="26" customFormat="1" ht="18.75"/>
    <row r="151" s="26" customFormat="1" ht="18.75"/>
    <row r="152" s="26" customFormat="1" ht="18.75"/>
    <row r="153" s="26" customFormat="1" ht="18.75"/>
    <row r="154" s="26" customFormat="1" ht="18.75"/>
    <row r="155" s="26" customFormat="1" ht="18.75"/>
    <row r="156" s="26" customFormat="1" ht="18.75"/>
    <row r="157" s="26" customFormat="1" ht="18.75"/>
    <row r="158" s="26" customFormat="1" ht="18.75"/>
    <row r="159" s="26" customFormat="1" ht="18.75"/>
    <row r="160" s="26" customFormat="1" ht="18.75"/>
    <row r="161" s="26" customFormat="1" ht="18.75"/>
    <row r="162" s="26" customFormat="1" ht="18.75"/>
    <row r="163" s="26" customFormat="1" ht="18.75"/>
    <row r="164" s="26" customFormat="1" ht="18.75"/>
    <row r="165" s="26" customFormat="1" ht="18.75"/>
    <row r="166" s="26" customFormat="1" ht="18.75"/>
    <row r="167" s="26" customFormat="1" ht="18.75"/>
    <row r="168" s="26" customFormat="1" ht="18.75"/>
    <row r="169" s="26" customFormat="1" ht="18.75"/>
    <row r="170" s="26" customFormat="1" ht="18.75"/>
    <row r="171" s="26" customFormat="1" ht="18.75"/>
    <row r="172" s="26" customFormat="1" ht="18.75"/>
    <row r="173" s="26" customFormat="1" ht="18.75"/>
    <row r="174" s="26" customFormat="1" ht="18.75"/>
    <row r="175" s="26" customFormat="1" ht="18.75"/>
    <row r="176" s="26" customFormat="1" ht="18.75"/>
    <row r="177" s="26" customFormat="1" ht="18.75"/>
    <row r="178" s="26" customFormat="1" ht="18.75"/>
    <row r="179" s="26" customFormat="1" ht="18.75"/>
    <row r="180" s="26" customFormat="1" ht="18.75"/>
    <row r="181" s="26" customFormat="1" ht="18.75"/>
    <row r="182" s="26" customFormat="1" ht="18.75"/>
    <row r="183" s="26" customFormat="1" ht="18.75"/>
    <row r="184" s="26" customFormat="1" ht="18.75"/>
    <row r="185" s="26" customFormat="1" ht="18.75"/>
    <row r="186" s="26" customFormat="1" ht="18.75"/>
    <row r="187" s="26" customFormat="1" ht="18.75"/>
    <row r="188" s="26" customFormat="1" ht="18.75"/>
    <row r="189" s="26" customFormat="1" ht="18.75"/>
    <row r="190" s="26" customFormat="1" ht="18.75"/>
    <row r="191" s="26" customFormat="1" ht="18.75"/>
    <row r="192" s="26" customFormat="1" ht="18.75"/>
    <row r="193" s="26" customFormat="1" ht="18.75"/>
    <row r="194" s="26" customFormat="1" ht="18.75"/>
    <row r="195" s="26" customFormat="1" ht="18.75"/>
    <row r="196" s="26" customFormat="1" ht="18.75"/>
    <row r="197" s="26" customFormat="1" ht="18.75"/>
    <row r="198" s="26" customFormat="1" ht="18.75"/>
    <row r="199" s="26" customFormat="1" ht="18.75"/>
    <row r="200" s="26" customFormat="1" ht="18.75"/>
    <row r="201" s="26" customFormat="1" ht="18.75"/>
    <row r="202" s="26" customFormat="1" ht="18.75"/>
    <row r="203" s="26" customFormat="1" ht="18.75"/>
    <row r="204" s="26" customFormat="1" ht="18.75"/>
    <row r="205" s="26" customFormat="1" ht="18.75"/>
    <row r="206" s="26" customFormat="1" ht="18.75"/>
    <row r="207" s="26" customFormat="1" ht="18.75"/>
    <row r="208" s="26" customFormat="1" ht="18.75"/>
    <row r="209" s="26" customFormat="1" ht="18.75"/>
    <row r="210" s="26" customFormat="1" ht="18.75"/>
    <row r="211" s="26" customFormat="1" ht="18.75"/>
    <row r="212" s="26" customFormat="1" ht="18.75"/>
    <row r="213" s="26" customFormat="1" ht="18.75"/>
    <row r="214" s="26" customFormat="1" ht="18.75"/>
    <row r="215" s="26" customFormat="1" ht="18.75"/>
    <row r="216" s="26" customFormat="1" ht="18.75"/>
    <row r="217" s="26" customFormat="1" ht="18.75"/>
    <row r="218" s="26" customFormat="1" ht="18.75"/>
    <row r="219" s="26" customFormat="1" ht="18.75"/>
    <row r="220" s="26" customFormat="1" ht="18.75"/>
    <row r="221" s="26" customFormat="1" ht="18.75"/>
    <row r="222" s="26" customFormat="1" ht="18.75"/>
  </sheetData>
  <sheetProtection/>
  <mergeCells count="22">
    <mergeCell ref="B13:H13"/>
    <mergeCell ref="B14:H14"/>
    <mergeCell ref="B7:H7"/>
    <mergeCell ref="B8:H8"/>
    <mergeCell ref="B9:H9"/>
    <mergeCell ref="B10:H10"/>
    <mergeCell ref="B11:H11"/>
    <mergeCell ref="B12:H12"/>
    <mergeCell ref="B15:H15"/>
    <mergeCell ref="B16:H16"/>
    <mergeCell ref="B17:H17"/>
    <mergeCell ref="B18:H18"/>
    <mergeCell ref="A1:H1"/>
    <mergeCell ref="A2:H2"/>
    <mergeCell ref="A3:B3"/>
    <mergeCell ref="A6:B6"/>
    <mergeCell ref="D6:E6"/>
    <mergeCell ref="C4:C5"/>
    <mergeCell ref="G4:G5"/>
    <mergeCell ref="H4:H5"/>
    <mergeCell ref="A4:B5"/>
    <mergeCell ref="C3:D3"/>
  </mergeCells>
  <printOptions/>
  <pageMargins left="0.7479166666666667" right="0.7479166666666667" top="0.5118055555555555" bottom="0.4326388888888889" header="0.4722222222222222" footer="0.55069444444444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4" sqref="H4"/>
    </sheetView>
  </sheetViews>
  <sheetFormatPr defaultColWidth="9.00390625" defaultRowHeight="14.25"/>
  <cols>
    <col min="1" max="2" width="3.125" style="2" customWidth="1"/>
    <col min="3" max="3" width="17.375" style="2" customWidth="1"/>
    <col min="4" max="4" width="10.875" style="2" customWidth="1"/>
    <col min="5" max="5" width="11.875" style="2" customWidth="1"/>
    <col min="6" max="6" width="12.75390625" style="2" customWidth="1"/>
    <col min="7" max="7" width="12.875" style="2" customWidth="1"/>
    <col min="8" max="8" width="9.625" style="12" customWidth="1"/>
    <col min="9" max="251" width="9.00390625" style="2" customWidth="1"/>
  </cols>
  <sheetData>
    <row r="1" spans="1:8" s="1" customFormat="1" ht="31.5" customHeight="1" thickBot="1">
      <c r="A1" s="58" t="s">
        <v>31</v>
      </c>
      <c r="B1" s="58"/>
      <c r="C1" s="58"/>
      <c r="D1" s="58"/>
      <c r="E1" s="58"/>
      <c r="F1" s="58"/>
      <c r="G1" s="58"/>
      <c r="H1" s="13"/>
    </row>
    <row r="2" spans="1:8" s="1" customFormat="1" ht="29.25" customHeight="1">
      <c r="A2" s="59" t="s">
        <v>32</v>
      </c>
      <c r="B2" s="60"/>
      <c r="C2" s="60"/>
      <c r="D2" s="14" t="s">
        <v>33</v>
      </c>
      <c r="E2" s="14" t="s">
        <v>34</v>
      </c>
      <c r="F2" s="14" t="s">
        <v>35</v>
      </c>
      <c r="G2" s="51" t="s">
        <v>36</v>
      </c>
      <c r="H2" s="13"/>
    </row>
    <row r="3" spans="1:8" s="1" customFormat="1" ht="25.5" customHeight="1">
      <c r="A3" s="61" t="s">
        <v>37</v>
      </c>
      <c r="B3" s="62"/>
      <c r="C3" s="62"/>
      <c r="D3" s="15">
        <v>4562103</v>
      </c>
      <c r="E3" s="8">
        <f>D3/1197</f>
        <v>3811.280701754386</v>
      </c>
      <c r="F3" s="15"/>
      <c r="G3" s="52">
        <v>100</v>
      </c>
      <c r="H3" s="13"/>
    </row>
    <row r="4" spans="1:8" s="1" customFormat="1" ht="25.5" customHeight="1">
      <c r="A4" s="16" t="s">
        <v>7</v>
      </c>
      <c r="B4" s="40" t="s">
        <v>38</v>
      </c>
      <c r="C4" s="41"/>
      <c r="D4" s="15">
        <f>D3-D5</f>
        <v>4406406</v>
      </c>
      <c r="E4" s="8">
        <f>D4/855</f>
        <v>5153.691228070175</v>
      </c>
      <c r="F4" s="15"/>
      <c r="G4" s="53">
        <f>D4/D$3*100</f>
        <v>96.58716605039388</v>
      </c>
      <c r="H4" s="13"/>
    </row>
    <row r="5" spans="1:8" s="1" customFormat="1" ht="25.5" customHeight="1" thickBot="1">
      <c r="A5" s="18" t="s">
        <v>12</v>
      </c>
      <c r="B5" s="38" t="s">
        <v>39</v>
      </c>
      <c r="C5" s="39"/>
      <c r="D5" s="19">
        <v>155697</v>
      </c>
      <c r="E5" s="20">
        <f>D5/342</f>
        <v>455.2543859649123</v>
      </c>
      <c r="F5" s="19"/>
      <c r="G5" s="54">
        <f>D5/D$3*100</f>
        <v>3.412833949606136</v>
      </c>
      <c r="H5" s="13"/>
    </row>
    <row r="6" spans="1:8" s="1" customFormat="1" ht="25.5" customHeight="1">
      <c r="A6" s="16"/>
      <c r="B6" s="65" t="s">
        <v>40</v>
      </c>
      <c r="C6" s="65"/>
      <c r="D6" s="22">
        <v>78581</v>
      </c>
      <c r="E6" s="21">
        <f>D6/1197</f>
        <v>65.64828738512949</v>
      </c>
      <c r="F6" s="22" t="s">
        <v>41</v>
      </c>
      <c r="G6" s="55">
        <f>D6/D$3*100</f>
        <v>1.7224731664322355</v>
      </c>
      <c r="H6" s="13"/>
    </row>
    <row r="7" spans="1:8" s="1" customFormat="1" ht="25.5" customHeight="1">
      <c r="A7" s="16"/>
      <c r="B7" s="23" t="s">
        <v>42</v>
      </c>
      <c r="C7" s="15" t="s">
        <v>43</v>
      </c>
      <c r="D7" s="15">
        <v>1608119</v>
      </c>
      <c r="E7" s="15"/>
      <c r="F7" s="15" t="s">
        <v>44</v>
      </c>
      <c r="G7" s="52"/>
      <c r="H7" s="13"/>
    </row>
    <row r="8" spans="1:8" s="1" customFormat="1" ht="25.5" customHeight="1">
      <c r="A8" s="16"/>
      <c r="B8" s="23" t="s">
        <v>45</v>
      </c>
      <c r="C8" s="15" t="s">
        <v>46</v>
      </c>
      <c r="D8" s="15">
        <v>256373</v>
      </c>
      <c r="E8" s="15"/>
      <c r="F8" s="15" t="s">
        <v>47</v>
      </c>
      <c r="G8" s="52"/>
      <c r="H8" s="13"/>
    </row>
    <row r="9" spans="1:8" s="1" customFormat="1" ht="25.5" customHeight="1">
      <c r="A9" s="16" t="s">
        <v>7</v>
      </c>
      <c r="B9" s="22" t="s">
        <v>48</v>
      </c>
      <c r="C9" s="15" t="s">
        <v>49</v>
      </c>
      <c r="D9" s="15">
        <f>SUM(D7:D8)</f>
        <v>1864492</v>
      </c>
      <c r="E9" s="8">
        <f>D9/1197</f>
        <v>1557.6374269005848</v>
      </c>
      <c r="F9" s="15"/>
      <c r="G9" s="53">
        <f>D9/D$3*100</f>
        <v>40.86913425672327</v>
      </c>
      <c r="H9" s="13"/>
    </row>
    <row r="10" spans="1:8" s="1" customFormat="1" ht="25.5" customHeight="1">
      <c r="A10" s="16"/>
      <c r="B10" s="43" t="s">
        <v>50</v>
      </c>
      <c r="C10" s="15" t="s">
        <v>51</v>
      </c>
      <c r="D10" s="15">
        <f>51940+315410</f>
        <v>367350</v>
      </c>
      <c r="E10" s="15"/>
      <c r="F10" s="15" t="s">
        <v>52</v>
      </c>
      <c r="G10" s="52"/>
      <c r="H10" s="13"/>
    </row>
    <row r="11" spans="1:8" s="1" customFormat="1" ht="25.5" customHeight="1">
      <c r="A11" s="16"/>
      <c r="B11" s="43"/>
      <c r="C11" s="15" t="s">
        <v>53</v>
      </c>
      <c r="D11" s="15">
        <v>246113</v>
      </c>
      <c r="E11" s="15"/>
      <c r="F11" s="15" t="s">
        <v>54</v>
      </c>
      <c r="G11" s="52"/>
      <c r="H11" s="13"/>
    </row>
    <row r="12" spans="1:8" s="1" customFormat="1" ht="25.5" customHeight="1">
      <c r="A12" s="16"/>
      <c r="B12" s="65"/>
      <c r="C12" s="15" t="s">
        <v>49</v>
      </c>
      <c r="D12" s="15">
        <f>SUM(D10:D11)</f>
        <v>613463</v>
      </c>
      <c r="E12" s="8">
        <f>D12/1197</f>
        <v>512.500417710944</v>
      </c>
      <c r="F12" s="15"/>
      <c r="G12" s="53">
        <f>D12/D$3*100</f>
        <v>13.44693445106347</v>
      </c>
      <c r="H12" s="13"/>
    </row>
    <row r="13" spans="1:8" s="1" customFormat="1" ht="25.5" customHeight="1">
      <c r="A13" s="16"/>
      <c r="B13" s="62" t="s">
        <v>55</v>
      </c>
      <c r="C13" s="15" t="s">
        <v>56</v>
      </c>
      <c r="D13" s="15">
        <f>625084+46*4188</f>
        <v>817732</v>
      </c>
      <c r="E13" s="15"/>
      <c r="F13" s="15" t="s">
        <v>57</v>
      </c>
      <c r="G13" s="52"/>
      <c r="H13" s="13"/>
    </row>
    <row r="14" spans="1:8" s="1" customFormat="1" ht="25.5" customHeight="1">
      <c r="A14" s="16"/>
      <c r="B14" s="62"/>
      <c r="C14" s="15" t="s">
        <v>58</v>
      </c>
      <c r="D14" s="15">
        <f>16798+82305+50415+11306</f>
        <v>160824</v>
      </c>
      <c r="E14" s="15"/>
      <c r="F14" s="24" t="s">
        <v>59</v>
      </c>
      <c r="G14" s="52"/>
      <c r="H14" s="13"/>
    </row>
    <row r="15" spans="1:8" s="1" customFormat="1" ht="25.5" customHeight="1">
      <c r="A15" s="16"/>
      <c r="B15" s="62"/>
      <c r="C15" s="15" t="s">
        <v>60</v>
      </c>
      <c r="D15" s="15">
        <f>237569</f>
        <v>237569</v>
      </c>
      <c r="E15" s="15"/>
      <c r="F15" s="15" t="s">
        <v>61</v>
      </c>
      <c r="G15" s="52"/>
      <c r="H15" s="13"/>
    </row>
    <row r="16" spans="1:8" s="1" customFormat="1" ht="25.5" customHeight="1">
      <c r="A16" s="16"/>
      <c r="B16" s="62"/>
      <c r="C16" s="15" t="s">
        <v>62</v>
      </c>
      <c r="D16" s="15">
        <f>10937+42393+2403</f>
        <v>55733</v>
      </c>
      <c r="E16" s="15"/>
      <c r="F16" s="15" t="s">
        <v>63</v>
      </c>
      <c r="G16" s="52"/>
      <c r="H16" s="13"/>
    </row>
    <row r="17" spans="1:8" s="1" customFormat="1" ht="25.5" customHeight="1">
      <c r="A17" s="16"/>
      <c r="B17" s="62"/>
      <c r="C17" s="15" t="s">
        <v>64</v>
      </c>
      <c r="D17" s="15">
        <f>16457+46264</f>
        <v>62721</v>
      </c>
      <c r="E17" s="15"/>
      <c r="F17" s="15" t="s">
        <v>65</v>
      </c>
      <c r="G17" s="52"/>
      <c r="H17" s="13"/>
    </row>
    <row r="18" spans="1:8" s="1" customFormat="1" ht="25.5" customHeight="1">
      <c r="A18" s="16"/>
      <c r="B18" s="62"/>
      <c r="C18" s="15" t="s">
        <v>66</v>
      </c>
      <c r="D18" s="15">
        <f>8727+57510</f>
        <v>66237</v>
      </c>
      <c r="E18" s="15"/>
      <c r="F18" s="15" t="s">
        <v>67</v>
      </c>
      <c r="G18" s="52"/>
      <c r="H18" s="13"/>
    </row>
    <row r="19" spans="1:8" s="1" customFormat="1" ht="25.5" customHeight="1">
      <c r="A19" s="16"/>
      <c r="B19" s="62"/>
      <c r="C19" s="15" t="s">
        <v>49</v>
      </c>
      <c r="D19" s="15">
        <f>SUM(D13:D18)</f>
        <v>1400816</v>
      </c>
      <c r="E19" s="8">
        <f>D19/1197</f>
        <v>1170.2723475355053</v>
      </c>
      <c r="F19" s="15"/>
      <c r="G19" s="53">
        <f>D19/D$3*100</f>
        <v>30.705488236455864</v>
      </c>
      <c r="H19" s="13"/>
    </row>
    <row r="20" spans="1:8" s="1" customFormat="1" ht="25.5" customHeight="1">
      <c r="A20" s="16"/>
      <c r="B20" s="62" t="s">
        <v>68</v>
      </c>
      <c r="C20" s="15" t="s">
        <v>69</v>
      </c>
      <c r="D20" s="15">
        <f>89484</f>
        <v>89484</v>
      </c>
      <c r="E20" s="15"/>
      <c r="F20" s="15" t="s">
        <v>70</v>
      </c>
      <c r="G20" s="52"/>
      <c r="H20" s="13"/>
    </row>
    <row r="21" spans="1:8" s="1" customFormat="1" ht="25.5" customHeight="1">
      <c r="A21" s="16"/>
      <c r="B21" s="62"/>
      <c r="C21" s="15" t="s">
        <v>71</v>
      </c>
      <c r="D21" s="15">
        <v>204762</v>
      </c>
      <c r="E21" s="15"/>
      <c r="F21" s="15" t="s">
        <v>72</v>
      </c>
      <c r="G21" s="52"/>
      <c r="H21" s="13"/>
    </row>
    <row r="22" spans="1:8" s="1" customFormat="1" ht="25.5" customHeight="1">
      <c r="A22" s="16" t="s">
        <v>12</v>
      </c>
      <c r="B22" s="62"/>
      <c r="C22" s="15" t="s">
        <v>73</v>
      </c>
      <c r="D22" s="15">
        <v>13044</v>
      </c>
      <c r="E22" s="15"/>
      <c r="F22" s="15" t="s">
        <v>74</v>
      </c>
      <c r="G22" s="52"/>
      <c r="H22" s="13"/>
    </row>
    <row r="23" spans="1:8" s="1" customFormat="1" ht="25.5" customHeight="1">
      <c r="A23" s="16"/>
      <c r="B23" s="64"/>
      <c r="C23" s="15" t="s">
        <v>75</v>
      </c>
      <c r="D23" s="25">
        <v>297461</v>
      </c>
      <c r="E23" s="15"/>
      <c r="F23" s="15"/>
      <c r="G23" s="32"/>
      <c r="H23" s="13"/>
    </row>
    <row r="24" spans="1:8" s="1" customFormat="1" ht="25.5" customHeight="1" thickBot="1">
      <c r="A24" s="18"/>
      <c r="B24" s="44"/>
      <c r="C24" s="19" t="s">
        <v>49</v>
      </c>
      <c r="D24" s="19">
        <f>SUM(D20:D23)</f>
        <v>604751</v>
      </c>
      <c r="E24" s="20">
        <f>D24/1197</f>
        <v>505.22222222222223</v>
      </c>
      <c r="F24" s="19"/>
      <c r="G24" s="54">
        <f>D24/D$3*100-0.01</f>
        <v>13.245969889325165</v>
      </c>
      <c r="H24" s="13"/>
    </row>
    <row r="25" spans="1:7" ht="51" customHeight="1">
      <c r="A25" s="42" t="s">
        <v>76</v>
      </c>
      <c r="B25" s="42"/>
      <c r="C25" s="42"/>
      <c r="D25" s="42"/>
      <c r="E25" s="42"/>
      <c r="F25" s="42"/>
      <c r="G25" s="42"/>
    </row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10">
    <mergeCell ref="A25:G25"/>
    <mergeCell ref="B10:B12"/>
    <mergeCell ref="B13:B19"/>
    <mergeCell ref="B20:B24"/>
    <mergeCell ref="B5:C5"/>
    <mergeCell ref="B6:C6"/>
    <mergeCell ref="A1:G1"/>
    <mergeCell ref="A2:C2"/>
    <mergeCell ref="A3:C3"/>
    <mergeCell ref="B4:C4"/>
  </mergeCells>
  <printOptions/>
  <pageMargins left="0.7479166666666667" right="0.7479166666666667" top="0.5118055555555555" bottom="0.4326388888888889" header="0.275" footer="0.55069444444444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3" sqref="F3"/>
    </sheetView>
  </sheetViews>
  <sheetFormatPr defaultColWidth="9.00390625" defaultRowHeight="14.25"/>
  <cols>
    <col min="1" max="1" width="22.75390625" style="2" customWidth="1"/>
    <col min="2" max="2" width="6.875" style="2" customWidth="1"/>
    <col min="3" max="3" width="12.50390625" style="2" customWidth="1"/>
    <col min="4" max="4" width="15.25390625" style="2" customWidth="1"/>
    <col min="5" max="249" width="9.00390625" style="2" customWidth="1"/>
  </cols>
  <sheetData>
    <row r="1" spans="1:4" s="1" customFormat="1" ht="48.75" customHeight="1" thickBot="1">
      <c r="A1" s="45" t="s">
        <v>77</v>
      </c>
      <c r="B1" s="45"/>
      <c r="C1" s="45"/>
      <c r="D1" s="45"/>
    </row>
    <row r="2" spans="1:4" s="1" customFormat="1" ht="34.5" customHeight="1">
      <c r="A2" s="3" t="s">
        <v>78</v>
      </c>
      <c r="B2" s="4" t="s">
        <v>79</v>
      </c>
      <c r="C2" s="4" t="s">
        <v>80</v>
      </c>
      <c r="D2" s="33" t="s">
        <v>81</v>
      </c>
    </row>
    <row r="3" spans="1:4" s="1" customFormat="1" ht="22.5" customHeight="1">
      <c r="A3" s="5" t="s">
        <v>82</v>
      </c>
      <c r="B3" s="6" t="s">
        <v>83</v>
      </c>
      <c r="C3" s="7">
        <v>11916.686</v>
      </c>
      <c r="D3" s="34">
        <f>C3/1197</f>
        <v>9.955460317460318</v>
      </c>
    </row>
    <row r="4" spans="1:5" s="1" customFormat="1" ht="22.5" customHeight="1">
      <c r="A4" s="5" t="s">
        <v>84</v>
      </c>
      <c r="B4" s="6" t="s">
        <v>85</v>
      </c>
      <c r="C4" s="9">
        <v>2711.741</v>
      </c>
      <c r="D4" s="34">
        <f aca="true" t="shared" si="0" ref="D4:D23">C4/1197</f>
        <v>2.265447786131997</v>
      </c>
      <c r="E4" s="56"/>
    </row>
    <row r="5" spans="1:4" s="1" customFormat="1" ht="22.5" customHeight="1">
      <c r="A5" s="5" t="s">
        <v>86</v>
      </c>
      <c r="B5" s="6" t="s">
        <v>85</v>
      </c>
      <c r="C5" s="9">
        <v>33.169</v>
      </c>
      <c r="D5" s="34">
        <f t="shared" si="0"/>
        <v>0.027710108604845445</v>
      </c>
    </row>
    <row r="6" spans="1:4" s="1" customFormat="1" ht="22.5" customHeight="1">
      <c r="A6" s="5" t="s">
        <v>87</v>
      </c>
      <c r="B6" s="6" t="s">
        <v>85</v>
      </c>
      <c r="C6" s="9">
        <v>42.359</v>
      </c>
      <c r="D6" s="34">
        <f t="shared" si="0"/>
        <v>0.03538763575605681</v>
      </c>
    </row>
    <row r="7" spans="1:4" s="1" customFormat="1" ht="22.5" customHeight="1">
      <c r="A7" s="5" t="s">
        <v>88</v>
      </c>
      <c r="B7" s="6" t="s">
        <v>85</v>
      </c>
      <c r="C7" s="9">
        <v>9.696</v>
      </c>
      <c r="D7" s="34">
        <f t="shared" si="0"/>
        <v>0.008100250626566417</v>
      </c>
    </row>
    <row r="8" spans="1:4" s="1" customFormat="1" ht="22.5" customHeight="1">
      <c r="A8" s="5" t="s">
        <v>89</v>
      </c>
      <c r="B8" s="6" t="s">
        <v>85</v>
      </c>
      <c r="C8" s="9">
        <v>33.085</v>
      </c>
      <c r="D8" s="34">
        <f t="shared" si="0"/>
        <v>0.027639933166248958</v>
      </c>
    </row>
    <row r="9" spans="1:4" s="1" customFormat="1" ht="22.5" customHeight="1">
      <c r="A9" s="5" t="s">
        <v>90</v>
      </c>
      <c r="B9" s="6" t="s">
        <v>91</v>
      </c>
      <c r="C9" s="9">
        <v>471.935</v>
      </c>
      <c r="D9" s="34">
        <f t="shared" si="0"/>
        <v>0.39426482873851293</v>
      </c>
    </row>
    <row r="10" spans="1:4" s="1" customFormat="1" ht="22.5" customHeight="1">
      <c r="A10" s="5" t="s">
        <v>92</v>
      </c>
      <c r="B10" s="6" t="s">
        <v>93</v>
      </c>
      <c r="C10" s="9">
        <v>652.541</v>
      </c>
      <c r="D10" s="34">
        <f t="shared" si="0"/>
        <v>0.5451470342522975</v>
      </c>
    </row>
    <row r="11" spans="1:4" s="1" customFormat="1" ht="22.5" customHeight="1">
      <c r="A11" s="10" t="s">
        <v>94</v>
      </c>
      <c r="B11" s="6" t="s">
        <v>91</v>
      </c>
      <c r="C11" s="9">
        <v>122.4</v>
      </c>
      <c r="D11" s="34">
        <f t="shared" si="0"/>
        <v>0.10225563909774436</v>
      </c>
    </row>
    <row r="12" spans="1:5" s="1" customFormat="1" ht="22.5" customHeight="1">
      <c r="A12" s="5" t="s">
        <v>95</v>
      </c>
      <c r="B12" s="6" t="s">
        <v>93</v>
      </c>
      <c r="C12" s="9">
        <v>8.892</v>
      </c>
      <c r="D12" s="34">
        <f t="shared" si="0"/>
        <v>0.0074285714285714285</v>
      </c>
      <c r="E12" s="56"/>
    </row>
    <row r="13" spans="1:4" s="1" customFormat="1" ht="22.5" customHeight="1">
      <c r="A13" s="5" t="s">
        <v>96</v>
      </c>
      <c r="B13" s="6" t="s">
        <v>93</v>
      </c>
      <c r="C13" s="9">
        <v>12.118</v>
      </c>
      <c r="D13" s="34">
        <f t="shared" si="0"/>
        <v>0.010123642439431913</v>
      </c>
    </row>
    <row r="14" spans="1:4" s="1" customFormat="1" ht="22.5" customHeight="1">
      <c r="A14" s="5" t="s">
        <v>97</v>
      </c>
      <c r="B14" s="6" t="s">
        <v>93</v>
      </c>
      <c r="C14" s="9">
        <v>195.483</v>
      </c>
      <c r="D14" s="34">
        <f t="shared" si="0"/>
        <v>0.1633107769423559</v>
      </c>
    </row>
    <row r="15" spans="1:4" s="1" customFormat="1" ht="22.5" customHeight="1">
      <c r="A15" s="5" t="s">
        <v>98</v>
      </c>
      <c r="B15" s="6" t="s">
        <v>93</v>
      </c>
      <c r="C15" s="9">
        <v>2.794</v>
      </c>
      <c r="D15" s="46">
        <f t="shared" si="0"/>
        <v>0.002334168755221387</v>
      </c>
    </row>
    <row r="16" spans="1:4" s="1" customFormat="1" ht="22.5" customHeight="1">
      <c r="A16" s="5" t="s">
        <v>99</v>
      </c>
      <c r="B16" s="6" t="s">
        <v>93</v>
      </c>
      <c r="C16" s="9">
        <v>42.237</v>
      </c>
      <c r="D16" s="34">
        <f t="shared" si="0"/>
        <v>0.03528571428571429</v>
      </c>
    </row>
    <row r="17" spans="1:4" s="1" customFormat="1" ht="22.5" customHeight="1">
      <c r="A17" s="5" t="s">
        <v>100</v>
      </c>
      <c r="B17" s="6" t="s">
        <v>93</v>
      </c>
      <c r="C17" s="9">
        <v>442.213</v>
      </c>
      <c r="D17" s="34">
        <f t="shared" si="0"/>
        <v>0.36943441938178784</v>
      </c>
    </row>
    <row r="18" spans="1:4" s="1" customFormat="1" ht="22.5" customHeight="1">
      <c r="A18" s="5" t="s">
        <v>101</v>
      </c>
      <c r="B18" s="6" t="s">
        <v>93</v>
      </c>
      <c r="C18" s="9">
        <v>264.789</v>
      </c>
      <c r="D18" s="34">
        <f t="shared" si="0"/>
        <v>0.22121052631578947</v>
      </c>
    </row>
    <row r="19" spans="1:4" s="1" customFormat="1" ht="22.5" customHeight="1">
      <c r="A19" s="5" t="s">
        <v>102</v>
      </c>
      <c r="B19" s="6" t="s">
        <v>85</v>
      </c>
      <c r="C19" s="9">
        <v>55.11</v>
      </c>
      <c r="D19" s="34">
        <f t="shared" si="0"/>
        <v>0.04604010025062657</v>
      </c>
    </row>
    <row r="20" spans="1:4" s="1" customFormat="1" ht="22.5" customHeight="1">
      <c r="A20" s="11" t="s">
        <v>103</v>
      </c>
      <c r="B20" s="6" t="s">
        <v>104</v>
      </c>
      <c r="C20" s="6">
        <v>176</v>
      </c>
      <c r="D20" s="34">
        <f t="shared" si="0"/>
        <v>0.14703425229741018</v>
      </c>
    </row>
    <row r="21" spans="1:4" s="1" customFormat="1" ht="22.5" customHeight="1">
      <c r="A21" s="11" t="s">
        <v>105</v>
      </c>
      <c r="B21" s="6" t="s">
        <v>104</v>
      </c>
      <c r="C21" s="6">
        <v>88</v>
      </c>
      <c r="D21" s="34">
        <f t="shared" si="0"/>
        <v>0.07351712614870509</v>
      </c>
    </row>
    <row r="22" spans="1:4" s="1" customFormat="1" ht="22.5" customHeight="1">
      <c r="A22" s="5" t="s">
        <v>106</v>
      </c>
      <c r="B22" s="6" t="s">
        <v>107</v>
      </c>
      <c r="C22" s="6">
        <v>60</v>
      </c>
      <c r="D22" s="34">
        <f t="shared" si="0"/>
        <v>0.05012531328320802</v>
      </c>
    </row>
    <row r="23" spans="1:4" s="1" customFormat="1" ht="22.5" customHeight="1" thickBot="1">
      <c r="A23" s="47" t="s">
        <v>108</v>
      </c>
      <c r="B23" s="48" t="s">
        <v>107</v>
      </c>
      <c r="C23" s="49">
        <v>183.6</v>
      </c>
      <c r="D23" s="50">
        <f t="shared" si="0"/>
        <v>0.15338345864661654</v>
      </c>
    </row>
    <row r="24" spans="1:4" s="1" customFormat="1" ht="30" customHeight="1">
      <c r="A24" s="77" t="s">
        <v>109</v>
      </c>
      <c r="B24" s="77"/>
      <c r="C24" s="77"/>
      <c r="D24" s="77"/>
    </row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2">
    <mergeCell ref="A1:D1"/>
    <mergeCell ref="A24:D24"/>
  </mergeCells>
  <printOptions/>
  <pageMargins left="0.7479166666666667" right="0.7479166666666667" top="0.5118055555555555" bottom="0.4326388888888889" header="0.2361111111111111" footer="0.55069444444444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lyk</dc:creator>
  <cp:keywords/>
  <dc:description/>
  <cp:lastModifiedBy>User</cp:lastModifiedBy>
  <cp:lastPrinted>2004-02-26T05:48:59Z</cp:lastPrinted>
  <dcterms:created xsi:type="dcterms:W3CDTF">2004-02-18T05:46:33Z</dcterms:created>
  <dcterms:modified xsi:type="dcterms:W3CDTF">2017-09-04T08:36:30Z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