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7560" activeTab="0"/>
  </bookViews>
  <sheets>
    <sheet name="工程概况" sheetId="1" r:id="rId1"/>
    <sheet name="工程造价指标" sheetId="2" r:id="rId2"/>
  </sheets>
  <definedNames/>
  <calcPr fullCalcOnLoad="1"/>
</workbook>
</file>

<file path=xl/sharedStrings.xml><?xml version="1.0" encoding="utf-8"?>
<sst xmlns="http://schemas.openxmlformats.org/spreadsheetml/2006/main" count="114" uniqueCount="95">
  <si>
    <t>工程名称</t>
  </si>
  <si>
    <t>建设地点</t>
  </si>
  <si>
    <t>工程类别</t>
  </si>
  <si>
    <t>市政道路二类</t>
  </si>
  <si>
    <t>编（审）日期</t>
  </si>
  <si>
    <t xml:space="preserve">总体概述：                                                                           </t>
  </si>
  <si>
    <t>机动车道结构形式：</t>
  </si>
  <si>
    <t>非机动车道结构形式：</t>
  </si>
  <si>
    <t>表二：工程造价指标</t>
  </si>
  <si>
    <t>项   目</t>
  </si>
  <si>
    <t>单位造价</t>
  </si>
  <si>
    <t>占总造价比例（%）</t>
  </si>
  <si>
    <t>—</t>
  </si>
  <si>
    <t>机动车道</t>
  </si>
  <si>
    <t>非机动车道与人行道</t>
  </si>
  <si>
    <t>侧平石</t>
  </si>
  <si>
    <t>表三：人工和主要材料指标</t>
  </si>
  <si>
    <t>名    称</t>
  </si>
  <si>
    <t>单位</t>
  </si>
  <si>
    <t>耗用量</t>
  </si>
  <si>
    <t>每平米耗用量</t>
  </si>
  <si>
    <t>工日</t>
  </si>
  <si>
    <t>商品混凝土</t>
  </si>
  <si>
    <t>细粒式改性沥青混凝土</t>
  </si>
  <si>
    <t>中粒式改性沥青混凝土</t>
  </si>
  <si>
    <t>粗粒式普通沥青砼</t>
  </si>
  <si>
    <t>水泥稳定碎石</t>
  </si>
  <si>
    <t>塘渣</t>
  </si>
  <si>
    <t>乳化沥青</t>
  </si>
  <si>
    <t>m</t>
  </si>
  <si>
    <t>挡墙栏杆</t>
  </si>
  <si>
    <t>造价类别</t>
  </si>
  <si>
    <t>招标控制价</t>
  </si>
  <si>
    <t>桥梁</t>
  </si>
  <si>
    <t>道路</t>
  </si>
  <si>
    <t>绿化</t>
  </si>
  <si>
    <t>人行道结构形式：</t>
  </si>
  <si>
    <t>桥梁工程:</t>
  </si>
  <si>
    <t>绿化工程：</t>
  </si>
  <si>
    <t>排水工程：</t>
  </si>
  <si>
    <t>某市政道路工程</t>
  </si>
  <si>
    <t>宁波鄞州区</t>
  </si>
  <si>
    <t>工程主要特征</t>
  </si>
  <si>
    <t>其中</t>
  </si>
  <si>
    <r>
      <t>37421m</t>
    </r>
    <r>
      <rPr>
        <vertAlign val="superscript"/>
        <sz val="10"/>
        <rFont val="宋体"/>
        <family val="0"/>
      </rPr>
      <t>2</t>
    </r>
  </si>
  <si>
    <r>
      <t>3836m</t>
    </r>
    <r>
      <rPr>
        <vertAlign val="superscript"/>
        <sz val="10"/>
        <rFont val="宋体"/>
        <family val="0"/>
      </rPr>
      <t>2</t>
    </r>
  </si>
  <si>
    <r>
      <t>2321m</t>
    </r>
    <r>
      <rPr>
        <vertAlign val="superscript"/>
        <sz val="10"/>
        <rFont val="宋体"/>
        <family val="0"/>
      </rPr>
      <t>2</t>
    </r>
  </si>
  <si>
    <t>造 价 (元）</t>
  </si>
  <si>
    <t>总  造  价</t>
  </si>
  <si>
    <t>桥梁</t>
  </si>
  <si>
    <t>土石方（含塘渣回填）</t>
  </si>
  <si>
    <t>排水工程</t>
  </si>
  <si>
    <t>公交候车亭</t>
  </si>
  <si>
    <t>112288.2元/座</t>
  </si>
  <si>
    <t>绿化</t>
  </si>
  <si>
    <t>路灯、电缆沟等其它</t>
  </si>
  <si>
    <t>人    工</t>
  </si>
  <si>
    <r>
      <t>m</t>
    </r>
    <r>
      <rPr>
        <vertAlign val="superscript"/>
        <sz val="10"/>
        <rFont val="宋体"/>
        <family val="0"/>
      </rPr>
      <t>3</t>
    </r>
  </si>
  <si>
    <t>SMA改性沥青混凝土</t>
  </si>
  <si>
    <t>kg</t>
  </si>
  <si>
    <t>6cm透水砖</t>
  </si>
  <si>
    <t>花岗岩平石</t>
  </si>
  <si>
    <t>花岗岩侧石</t>
  </si>
  <si>
    <t>石质栏杆</t>
  </si>
  <si>
    <t>金属栏杆</t>
  </si>
  <si>
    <t>排水管DN300-DN1100</t>
  </si>
  <si>
    <t>m</t>
  </si>
  <si>
    <r>
      <t>43578m</t>
    </r>
    <r>
      <rPr>
        <vertAlign val="superscript"/>
        <sz val="10"/>
        <rFont val="宋体"/>
        <family val="0"/>
      </rPr>
      <t>2</t>
    </r>
  </si>
  <si>
    <t xml:space="preserve">    4cm厚SMA改性沥青混合料（SMA-13型）（掺0.4%玄武岩矿物纤维）+改性沥青乳化沥青粘层</t>
  </si>
  <si>
    <r>
      <t>（0.5L/m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）+6cm厚中粒式改性沥青砼（AC-20C）+改性沥青乳化沥青粘层（0.5L/m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）+7cm厚粗粒式普</t>
    </r>
  </si>
  <si>
    <r>
      <t>通沥青砼（AC-25C）+液体沥青透层（1.0L/m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）+20cm厚水泥稳定碎石上基层（水泥含量4.5%）+20cm厚</t>
    </r>
  </si>
  <si>
    <t xml:space="preserve">   6cm厚透水砖+3cm厚中粗砂+15cm厚C20透水混凝土+5cm厚C20细石混凝土+10cm厚级配碎石+60cm厚塘</t>
  </si>
  <si>
    <t>部结构采用盖梁式桥台，采用单排DN100钻孔灌注桩，盖梁式桥墩，采用单排DN1200钻孔灌注桩基础。</t>
  </si>
  <si>
    <t xml:space="preserve">   雨水主管采用DN600-DN1100国标钢筋混凝土Ⅱ级管，支管采用DN300国标钢筋混凝土Ⅱ级管；污水主</t>
  </si>
  <si>
    <t>管及预留管采用DN300聚乙烯缠绕增强管（B型结构壁管）；检查井均采用钢筋砼检查井。</t>
  </si>
  <si>
    <r>
      <t>5312m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</si>
  <si>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水泥稳定碎石下基层（水泥含量4.0%）+80cm厚塘渣垫层+处理后地基；</t>
  </si>
  <si>
    <r>
      <t xml:space="preserve">    3cm细粒式改性沥青混合料（AC-10C）+改性沥青乳化沥青粘层（0.5L/m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）+6cm中粒式改性沥青混合</t>
    </r>
  </si>
  <si>
    <r>
      <t>料（AC-20C）+热沥青（0.9L/m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）+防裂贴+20cm厚C20水泥混凝土+10cm厚级配碎石+40cm厚塘渣垫层+处</t>
    </r>
  </si>
  <si>
    <t>理后地基；</t>
  </si>
  <si>
    <t>渣垫层+处理后地基。</t>
  </si>
  <si>
    <t xml:space="preserve">    拆老桥后建新桥：采用简支梁，跨径3*13米；桥梁上部采用13米70cm厚先张法预应力砼空心板梁；下</t>
  </si>
  <si>
    <t>宁波市某市政道路工程造价分析表</t>
  </si>
  <si>
    <t>表一：工程概况</t>
  </si>
  <si>
    <r>
      <t>每平米造价(</t>
    </r>
    <r>
      <rPr>
        <sz val="9"/>
        <rFont val="宋体"/>
        <family val="0"/>
      </rPr>
      <t>元/m</t>
    </r>
    <r>
      <rPr>
        <vertAlign val="superscript"/>
        <sz val="9"/>
        <rFont val="宋体"/>
        <family val="0"/>
      </rPr>
      <t>2</t>
    </r>
    <r>
      <rPr>
        <sz val="10"/>
        <rFont val="宋体"/>
        <family val="0"/>
      </rPr>
      <t>）</t>
    </r>
  </si>
  <si>
    <r>
      <t>m</t>
    </r>
    <r>
      <rPr>
        <vertAlign val="superscript"/>
        <sz val="10"/>
        <rFont val="宋体"/>
        <family val="0"/>
      </rPr>
      <t>2</t>
    </r>
  </si>
  <si>
    <t xml:space="preserve">其中                    </t>
  </si>
  <si>
    <r>
      <t>m</t>
    </r>
    <r>
      <rPr>
        <vertAlign val="superscript"/>
        <sz val="10"/>
        <rFont val="宋体"/>
        <family val="0"/>
      </rPr>
      <t>3</t>
    </r>
  </si>
  <si>
    <t>t</t>
  </si>
  <si>
    <t>总面积</t>
  </si>
  <si>
    <t xml:space="preserve">    说明：表中每平米耗用量=相应工料耗用量÷总面积。</t>
  </si>
  <si>
    <t xml:space="preserve">    说明：表中，总造价项目每平米造价=总造价÷总面积，其中机动车道、非机动车道与人行道每平米造价=相应项目造价÷相应项目面积，排水单位造价=排水造价÷总面积，绿化单位造价=绿化造价÷绿化面积。 </t>
  </si>
  <si>
    <t xml:space="preserve">      设计道路长983米，标准横断面宽36米（6.5+10.5+2+10.5+6.5）；为城市次干路，原有桥梁拆</t>
  </si>
  <si>
    <t>除，新建桥梁一座，采用简支梁，跨径3*13米。</t>
  </si>
  <si>
    <t xml:space="preserve">   绿化全长约1151米，设置人行道行道树、中央绿化带和机非隔离带绿化带种植。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</si>
</sst>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.0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黑体"/>
      <family val="3"/>
    </font>
    <font>
      <sz val="10"/>
      <name val="黑体"/>
      <family val="3"/>
    </font>
    <font>
      <sz val="8"/>
      <name val="黑体"/>
      <family val="3"/>
    </font>
    <font>
      <sz val="9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.5"/>
      <color indexed="8"/>
      <name val="宋体"/>
      <family val="0"/>
    </font>
    <font>
      <b/>
      <sz val="14"/>
      <name val="宋体"/>
      <family val="0"/>
    </font>
    <font>
      <vertAlign val="superscript"/>
      <sz val="10"/>
      <name val="宋体"/>
      <family val="0"/>
    </font>
    <font>
      <vertAlign val="superscript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7" fontId="10" fillId="0" borderId="15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7" fontId="10" fillId="0" borderId="15" xfId="0" applyNumberFormat="1" applyFont="1" applyBorder="1" applyAlignment="1">
      <alignment horizontal="center" vertical="center" wrapText="1"/>
    </xf>
    <xf numFmtId="184" fontId="10" fillId="0" borderId="15" xfId="0" applyNumberFormat="1" applyFont="1" applyBorder="1" applyAlignment="1">
      <alignment horizontal="center" vertical="center" wrapText="1"/>
    </xf>
    <xf numFmtId="186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4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186" fontId="10" fillId="0" borderId="15" xfId="0" applyNumberFormat="1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3.00390625" style="3" customWidth="1"/>
    <col min="2" max="2" width="9.625" style="3" customWidth="1"/>
    <col min="3" max="3" width="14.375" style="3" customWidth="1"/>
    <col min="4" max="4" width="2.75390625" style="3" customWidth="1"/>
    <col min="5" max="5" width="9.875" style="3" customWidth="1"/>
    <col min="6" max="6" width="12.875" style="3" customWidth="1"/>
    <col min="7" max="7" width="12.50390625" style="3" customWidth="1"/>
    <col min="8" max="8" width="14.25390625" style="3" customWidth="1"/>
    <col min="9" max="9" width="9.00390625" style="3" customWidth="1"/>
    <col min="10" max="10" width="12.75390625" style="3" bestFit="1" customWidth="1"/>
    <col min="11" max="16384" width="9.00390625" style="3" customWidth="1"/>
  </cols>
  <sheetData>
    <row r="1" spans="1:8" ht="35.25" customHeight="1">
      <c r="A1" s="37" t="s">
        <v>82</v>
      </c>
      <c r="B1" s="38"/>
      <c r="C1" s="38"/>
      <c r="D1" s="38"/>
      <c r="E1" s="38"/>
      <c r="F1" s="38"/>
      <c r="G1" s="38"/>
      <c r="H1" s="38"/>
    </row>
    <row r="2" spans="1:8" ht="27.75" customHeight="1" thickBot="1">
      <c r="A2" s="39" t="s">
        <v>83</v>
      </c>
      <c r="B2" s="39"/>
      <c r="C2" s="39"/>
      <c r="D2" s="39"/>
      <c r="E2" s="39"/>
      <c r="F2" s="39"/>
      <c r="G2" s="39"/>
      <c r="H2" s="39"/>
    </row>
    <row r="3" spans="1:8" s="1" customFormat="1" ht="19.5" customHeight="1">
      <c r="A3" s="44" t="s">
        <v>0</v>
      </c>
      <c r="B3" s="45"/>
      <c r="C3" s="46" t="s">
        <v>40</v>
      </c>
      <c r="D3" s="47"/>
      <c r="E3" s="48"/>
      <c r="F3" s="9" t="s">
        <v>1</v>
      </c>
      <c r="G3" s="46" t="s">
        <v>41</v>
      </c>
      <c r="H3" s="49"/>
    </row>
    <row r="4" spans="1:8" s="1" customFormat="1" ht="19.5" customHeight="1">
      <c r="A4" s="40" t="s">
        <v>89</v>
      </c>
      <c r="B4" s="41"/>
      <c r="C4" s="50" t="s">
        <v>67</v>
      </c>
      <c r="D4" s="50" t="s">
        <v>43</v>
      </c>
      <c r="E4" s="11" t="s">
        <v>34</v>
      </c>
      <c r="F4" s="12" t="s">
        <v>44</v>
      </c>
      <c r="G4" s="41" t="s">
        <v>2</v>
      </c>
      <c r="H4" s="32" t="s">
        <v>3</v>
      </c>
    </row>
    <row r="5" spans="1:13" s="1" customFormat="1" ht="19.5" customHeight="1">
      <c r="A5" s="42"/>
      <c r="B5" s="43"/>
      <c r="C5" s="31"/>
      <c r="D5" s="51"/>
      <c r="E5" s="11" t="s">
        <v>33</v>
      </c>
      <c r="F5" s="12" t="s">
        <v>46</v>
      </c>
      <c r="G5" s="43"/>
      <c r="H5" s="33"/>
      <c r="L5" s="7"/>
      <c r="M5" s="7"/>
    </row>
    <row r="6" spans="1:13" s="1" customFormat="1" ht="19.5" customHeight="1">
      <c r="A6" s="42"/>
      <c r="B6" s="43"/>
      <c r="C6" s="31"/>
      <c r="D6" s="52"/>
      <c r="E6" s="11" t="s">
        <v>35</v>
      </c>
      <c r="F6" s="12" t="s">
        <v>45</v>
      </c>
      <c r="G6" s="43"/>
      <c r="H6" s="33"/>
      <c r="L6" s="8"/>
      <c r="M6" s="7"/>
    </row>
    <row r="7" spans="1:13" s="1" customFormat="1" ht="19.5" customHeight="1">
      <c r="A7" s="53" t="s">
        <v>31</v>
      </c>
      <c r="B7" s="54"/>
      <c r="C7" s="55"/>
      <c r="D7" s="56" t="s">
        <v>32</v>
      </c>
      <c r="E7" s="54"/>
      <c r="F7" s="55"/>
      <c r="G7" s="14" t="s">
        <v>4</v>
      </c>
      <c r="H7" s="15">
        <v>42856</v>
      </c>
      <c r="L7" s="8"/>
      <c r="M7" s="7"/>
    </row>
    <row r="8" spans="1:13" s="1" customFormat="1" ht="19.5" customHeight="1">
      <c r="A8" s="40" t="s">
        <v>42</v>
      </c>
      <c r="B8" s="34" t="s">
        <v>5</v>
      </c>
      <c r="C8" s="35"/>
      <c r="D8" s="35"/>
      <c r="E8" s="35"/>
      <c r="F8" s="35"/>
      <c r="G8" s="35"/>
      <c r="H8" s="36"/>
      <c r="L8" s="7"/>
      <c r="M8" s="7"/>
    </row>
    <row r="9" spans="1:8" s="1" customFormat="1" ht="19.5" customHeight="1">
      <c r="A9" s="58"/>
      <c r="B9" s="34" t="s">
        <v>92</v>
      </c>
      <c r="C9" s="35"/>
      <c r="D9" s="35"/>
      <c r="E9" s="35"/>
      <c r="F9" s="35"/>
      <c r="G9" s="35"/>
      <c r="H9" s="36"/>
    </row>
    <row r="10" spans="1:8" s="1" customFormat="1" ht="19.5" customHeight="1">
      <c r="A10" s="58"/>
      <c r="B10" s="34" t="s">
        <v>93</v>
      </c>
      <c r="C10" s="35"/>
      <c r="D10" s="35"/>
      <c r="E10" s="35"/>
      <c r="F10" s="35"/>
      <c r="G10" s="35"/>
      <c r="H10" s="36"/>
    </row>
    <row r="11" spans="1:8" s="1" customFormat="1" ht="19.5" customHeight="1">
      <c r="A11" s="58"/>
      <c r="B11" s="34" t="s">
        <v>6</v>
      </c>
      <c r="C11" s="35"/>
      <c r="D11" s="35"/>
      <c r="E11" s="35"/>
      <c r="F11" s="35"/>
      <c r="G11" s="35"/>
      <c r="H11" s="36"/>
    </row>
    <row r="12" spans="1:8" s="1" customFormat="1" ht="19.5" customHeight="1">
      <c r="A12" s="58"/>
      <c r="B12" s="34" t="s">
        <v>68</v>
      </c>
      <c r="C12" s="35"/>
      <c r="D12" s="35"/>
      <c r="E12" s="35"/>
      <c r="F12" s="35"/>
      <c r="G12" s="35"/>
      <c r="H12" s="36"/>
    </row>
    <row r="13" spans="1:8" s="1" customFormat="1" ht="19.5" customHeight="1">
      <c r="A13" s="58"/>
      <c r="B13" s="34" t="s">
        <v>69</v>
      </c>
      <c r="C13" s="60"/>
      <c r="D13" s="60"/>
      <c r="E13" s="60"/>
      <c r="F13" s="60"/>
      <c r="G13" s="60"/>
      <c r="H13" s="61"/>
    </row>
    <row r="14" spans="1:8" s="1" customFormat="1" ht="19.5" customHeight="1">
      <c r="A14" s="58"/>
      <c r="B14" s="34" t="s">
        <v>70</v>
      </c>
      <c r="C14" s="60"/>
      <c r="D14" s="60"/>
      <c r="E14" s="60"/>
      <c r="F14" s="60"/>
      <c r="G14" s="60"/>
      <c r="H14" s="61"/>
    </row>
    <row r="15" spans="1:8" s="1" customFormat="1" ht="19.5" customHeight="1">
      <c r="A15" s="58"/>
      <c r="B15" s="34" t="s">
        <v>76</v>
      </c>
      <c r="C15" s="60"/>
      <c r="D15" s="60"/>
      <c r="E15" s="60"/>
      <c r="F15" s="60"/>
      <c r="G15" s="60"/>
      <c r="H15" s="61"/>
    </row>
    <row r="16" spans="1:8" s="1" customFormat="1" ht="19.5" customHeight="1">
      <c r="A16" s="58"/>
      <c r="B16" s="34" t="s">
        <v>7</v>
      </c>
      <c r="C16" s="35"/>
      <c r="D16" s="35"/>
      <c r="E16" s="35"/>
      <c r="F16" s="35"/>
      <c r="G16" s="35"/>
      <c r="H16" s="36"/>
    </row>
    <row r="17" spans="1:8" s="1" customFormat="1" ht="19.5" customHeight="1">
      <c r="A17" s="58"/>
      <c r="B17" s="34" t="s">
        <v>77</v>
      </c>
      <c r="C17" s="35"/>
      <c r="D17" s="35"/>
      <c r="E17" s="35"/>
      <c r="F17" s="35"/>
      <c r="G17" s="35"/>
      <c r="H17" s="36"/>
    </row>
    <row r="18" spans="1:8" s="1" customFormat="1" ht="19.5" customHeight="1">
      <c r="A18" s="58"/>
      <c r="B18" s="34" t="s">
        <v>78</v>
      </c>
      <c r="C18" s="60"/>
      <c r="D18" s="60"/>
      <c r="E18" s="60"/>
      <c r="F18" s="60"/>
      <c r="G18" s="60"/>
      <c r="H18" s="61"/>
    </row>
    <row r="19" spans="1:8" s="1" customFormat="1" ht="19.5" customHeight="1">
      <c r="A19" s="58"/>
      <c r="B19" s="34" t="s">
        <v>79</v>
      </c>
      <c r="C19" s="60"/>
      <c r="D19" s="60"/>
      <c r="E19" s="60"/>
      <c r="F19" s="60"/>
      <c r="G19" s="60"/>
      <c r="H19" s="61"/>
    </row>
    <row r="20" spans="1:8" s="1" customFormat="1" ht="19.5" customHeight="1">
      <c r="A20" s="58"/>
      <c r="B20" s="34" t="s">
        <v>36</v>
      </c>
      <c r="C20" s="35"/>
      <c r="D20" s="35"/>
      <c r="E20" s="35"/>
      <c r="F20" s="35"/>
      <c r="G20" s="35"/>
      <c r="H20" s="36"/>
    </row>
    <row r="21" spans="1:8" s="1" customFormat="1" ht="19.5" customHeight="1">
      <c r="A21" s="58"/>
      <c r="B21" s="34" t="s">
        <v>71</v>
      </c>
      <c r="C21" s="35"/>
      <c r="D21" s="35"/>
      <c r="E21" s="35"/>
      <c r="F21" s="35"/>
      <c r="G21" s="35"/>
      <c r="H21" s="36"/>
    </row>
    <row r="22" spans="1:8" s="1" customFormat="1" ht="19.5" customHeight="1">
      <c r="A22" s="58"/>
      <c r="B22" s="34" t="s">
        <v>80</v>
      </c>
      <c r="C22" s="35"/>
      <c r="D22" s="35"/>
      <c r="E22" s="35"/>
      <c r="F22" s="35"/>
      <c r="G22" s="35"/>
      <c r="H22" s="36"/>
    </row>
    <row r="23" spans="1:8" s="1" customFormat="1" ht="19.5" customHeight="1">
      <c r="A23" s="58"/>
      <c r="B23" s="34" t="s">
        <v>37</v>
      </c>
      <c r="C23" s="35"/>
      <c r="D23" s="35"/>
      <c r="E23" s="35"/>
      <c r="F23" s="35"/>
      <c r="G23" s="35"/>
      <c r="H23" s="36"/>
    </row>
    <row r="24" spans="1:8" s="1" customFormat="1" ht="19.5" customHeight="1">
      <c r="A24" s="58"/>
      <c r="B24" s="34" t="s">
        <v>81</v>
      </c>
      <c r="C24" s="35"/>
      <c r="D24" s="35"/>
      <c r="E24" s="35"/>
      <c r="F24" s="35"/>
      <c r="G24" s="35"/>
      <c r="H24" s="36"/>
    </row>
    <row r="25" spans="1:8" s="1" customFormat="1" ht="19.5" customHeight="1">
      <c r="A25" s="58"/>
      <c r="B25" s="34" t="s">
        <v>72</v>
      </c>
      <c r="C25" s="60"/>
      <c r="D25" s="60"/>
      <c r="E25" s="60"/>
      <c r="F25" s="60"/>
      <c r="G25" s="60"/>
      <c r="H25" s="61"/>
    </row>
    <row r="26" spans="1:8" s="1" customFormat="1" ht="19.5" customHeight="1">
      <c r="A26" s="58"/>
      <c r="B26" s="34" t="s">
        <v>39</v>
      </c>
      <c r="C26" s="35"/>
      <c r="D26" s="35"/>
      <c r="E26" s="35"/>
      <c r="F26" s="35"/>
      <c r="G26" s="35"/>
      <c r="H26" s="36"/>
    </row>
    <row r="27" spans="1:8" s="1" customFormat="1" ht="19.5" customHeight="1">
      <c r="A27" s="58"/>
      <c r="B27" s="34" t="s">
        <v>73</v>
      </c>
      <c r="C27" s="35"/>
      <c r="D27" s="35"/>
      <c r="E27" s="35"/>
      <c r="F27" s="35"/>
      <c r="G27" s="35"/>
      <c r="H27" s="36"/>
    </row>
    <row r="28" spans="1:8" s="1" customFormat="1" ht="19.5" customHeight="1">
      <c r="A28" s="58"/>
      <c r="B28" s="34" t="s">
        <v>74</v>
      </c>
      <c r="C28" s="60"/>
      <c r="D28" s="60"/>
      <c r="E28" s="60"/>
      <c r="F28" s="60"/>
      <c r="G28" s="60"/>
      <c r="H28" s="61"/>
    </row>
    <row r="29" spans="1:8" s="4" customFormat="1" ht="19.5" customHeight="1">
      <c r="A29" s="58"/>
      <c r="B29" s="34" t="s">
        <v>38</v>
      </c>
      <c r="C29" s="35"/>
      <c r="D29" s="35"/>
      <c r="E29" s="35"/>
      <c r="F29" s="35"/>
      <c r="G29" s="35"/>
      <c r="H29" s="36"/>
    </row>
    <row r="30" spans="1:8" s="4" customFormat="1" ht="19.5" customHeight="1">
      <c r="A30" s="58"/>
      <c r="B30" s="34" t="s">
        <v>94</v>
      </c>
      <c r="C30" s="35"/>
      <c r="D30" s="35"/>
      <c r="E30" s="35"/>
      <c r="F30" s="35"/>
      <c r="G30" s="35"/>
      <c r="H30" s="36"/>
    </row>
    <row r="31" spans="1:8" s="4" customFormat="1" ht="19.5" customHeight="1" thickBot="1">
      <c r="A31" s="59"/>
      <c r="B31" s="62" t="s">
        <v>75</v>
      </c>
      <c r="C31" s="63"/>
      <c r="D31" s="63"/>
      <c r="E31" s="63"/>
      <c r="F31" s="63"/>
      <c r="G31" s="63"/>
      <c r="H31" s="64"/>
    </row>
    <row r="32" spans="1:8" s="4" customFormat="1" ht="18.75">
      <c r="A32" s="57"/>
      <c r="B32" s="57"/>
      <c r="C32" s="57"/>
      <c r="D32" s="57"/>
      <c r="E32" s="57"/>
      <c r="F32" s="57"/>
      <c r="G32" s="57"/>
      <c r="H32" s="57"/>
    </row>
    <row r="33" s="4" customFormat="1" ht="18.75"/>
    <row r="34" s="4" customFormat="1" ht="18.75"/>
    <row r="35" s="4" customFormat="1" ht="18.75"/>
    <row r="36" s="4" customFormat="1" ht="18.75"/>
    <row r="37" s="4" customFormat="1" ht="18.75"/>
    <row r="38" s="4" customFormat="1" ht="18.75"/>
    <row r="39" s="4" customFormat="1" ht="18.75"/>
    <row r="40" s="4" customFormat="1" ht="18.75"/>
    <row r="41" s="4" customFormat="1" ht="18.75"/>
    <row r="42" s="4" customFormat="1" ht="18.75"/>
    <row r="43" s="4" customFormat="1" ht="18.75"/>
    <row r="44" s="4" customFormat="1" ht="18.75"/>
    <row r="45" s="4" customFormat="1" ht="18.75"/>
    <row r="46" s="4" customFormat="1" ht="18.75"/>
    <row r="47" s="4" customFormat="1" ht="18.75"/>
    <row r="48" s="4" customFormat="1" ht="18.75"/>
    <row r="49" s="4" customFormat="1" ht="18.75"/>
    <row r="50" s="4" customFormat="1" ht="18.75"/>
    <row r="51" s="4" customFormat="1" ht="18.75"/>
    <row r="52" s="4" customFormat="1" ht="18.75"/>
    <row r="53" s="4" customFormat="1" ht="18.75"/>
    <row r="54" s="4" customFormat="1" ht="18.75"/>
    <row r="55" s="4" customFormat="1" ht="18.75"/>
    <row r="56" s="4" customFormat="1" ht="18.75"/>
    <row r="57" s="4" customFormat="1" ht="18.75"/>
    <row r="58" s="4" customFormat="1" ht="18.75"/>
    <row r="59" s="4" customFormat="1" ht="18.75"/>
    <row r="60" s="4" customFormat="1" ht="18.75"/>
    <row r="61" s="4" customFormat="1" ht="18.75"/>
    <row r="62" s="4" customFormat="1" ht="18.75"/>
    <row r="63" s="4" customFormat="1" ht="18.75"/>
    <row r="64" s="4" customFormat="1" ht="18.75"/>
    <row r="65" s="4" customFormat="1" ht="18.75"/>
    <row r="66" s="4" customFormat="1" ht="18.75"/>
    <row r="67" s="4" customFormat="1" ht="18.75"/>
    <row r="68" s="4" customFormat="1" ht="18.75"/>
    <row r="69" s="4" customFormat="1" ht="18.75"/>
    <row r="70" s="4" customFormat="1" ht="18.75"/>
    <row r="71" s="4" customFormat="1" ht="18.75"/>
    <row r="72" s="4" customFormat="1" ht="18.75"/>
    <row r="73" s="4" customFormat="1" ht="18.75"/>
    <row r="74" s="4" customFormat="1" ht="18.75"/>
    <row r="75" s="4" customFormat="1" ht="18.75"/>
    <row r="76" s="4" customFormat="1" ht="18.75"/>
    <row r="77" s="4" customFormat="1" ht="18.75"/>
    <row r="78" s="4" customFormat="1" ht="18.75"/>
    <row r="79" s="4" customFormat="1" ht="18.75"/>
    <row r="80" s="4" customFormat="1" ht="18.75"/>
    <row r="81" s="4" customFormat="1" ht="18.75"/>
    <row r="82" s="4" customFormat="1" ht="18.75"/>
    <row r="83" s="4" customFormat="1" ht="18.75"/>
    <row r="84" s="4" customFormat="1" ht="18.75"/>
    <row r="85" s="4" customFormat="1" ht="18.75"/>
    <row r="86" s="4" customFormat="1" ht="18.75"/>
    <row r="87" s="4" customFormat="1" ht="18.75"/>
    <row r="88" s="4" customFormat="1" ht="18.75"/>
    <row r="89" s="4" customFormat="1" ht="18.75"/>
    <row r="90" s="4" customFormat="1" ht="18.75"/>
    <row r="91" s="4" customFormat="1" ht="18.75"/>
    <row r="92" s="4" customFormat="1" ht="18.75"/>
    <row r="93" s="4" customFormat="1" ht="18.75"/>
    <row r="94" s="4" customFormat="1" ht="18.75"/>
    <row r="95" s="4" customFormat="1" ht="18.75"/>
    <row r="96" s="4" customFormat="1" ht="18.75"/>
    <row r="97" s="4" customFormat="1" ht="18.75"/>
    <row r="98" s="4" customFormat="1" ht="18.75"/>
    <row r="99" s="4" customFormat="1" ht="18.75"/>
    <row r="100" s="4" customFormat="1" ht="18.75"/>
    <row r="101" s="4" customFormat="1" ht="18.75"/>
    <row r="102" s="4" customFormat="1" ht="18.75"/>
    <row r="103" s="4" customFormat="1" ht="18.75"/>
    <row r="104" s="4" customFormat="1" ht="18.75"/>
    <row r="105" s="4" customFormat="1" ht="18.75"/>
    <row r="106" s="4" customFormat="1" ht="18.75"/>
    <row r="107" s="4" customFormat="1" ht="18.75"/>
    <row r="108" s="4" customFormat="1" ht="18.75"/>
    <row r="109" s="4" customFormat="1" ht="18.75"/>
    <row r="110" s="4" customFormat="1" ht="18.75"/>
    <row r="111" s="4" customFormat="1" ht="18.75"/>
    <row r="112" s="4" customFormat="1" ht="18.75"/>
    <row r="113" s="4" customFormat="1" ht="18.75"/>
    <row r="114" s="4" customFormat="1" ht="18.75"/>
    <row r="115" s="4" customFormat="1" ht="18.75"/>
    <row r="116" s="4" customFormat="1" ht="18.75"/>
    <row r="117" s="4" customFormat="1" ht="18.75"/>
    <row r="118" s="4" customFormat="1" ht="18.75"/>
    <row r="119" s="4" customFormat="1" ht="18.75"/>
    <row r="120" s="4" customFormat="1" ht="18.75"/>
    <row r="121" s="4" customFormat="1" ht="18.75"/>
    <row r="122" s="4" customFormat="1" ht="18.75"/>
    <row r="123" s="4" customFormat="1" ht="18.75"/>
    <row r="124" s="4" customFormat="1" ht="18.75"/>
    <row r="125" s="4" customFormat="1" ht="18.75"/>
    <row r="126" s="4" customFormat="1" ht="18.75"/>
    <row r="127" s="4" customFormat="1" ht="18.75"/>
    <row r="128" s="4" customFormat="1" ht="18.75"/>
    <row r="129" s="4" customFormat="1" ht="18.75"/>
    <row r="130" s="4" customFormat="1" ht="18.75"/>
    <row r="131" s="4" customFormat="1" ht="18.75"/>
    <row r="132" s="4" customFormat="1" ht="18.75"/>
    <row r="133" s="4" customFormat="1" ht="18.75"/>
    <row r="134" s="4" customFormat="1" ht="18.75"/>
    <row r="135" s="4" customFormat="1" ht="18.75"/>
    <row r="136" s="4" customFormat="1" ht="18.75"/>
    <row r="137" s="4" customFormat="1" ht="18.75"/>
    <row r="138" s="4" customFormat="1" ht="18.75"/>
    <row r="139" s="4" customFormat="1" ht="18.75"/>
    <row r="140" s="4" customFormat="1" ht="18.75"/>
    <row r="141" s="4" customFormat="1" ht="18.75"/>
    <row r="142" s="4" customFormat="1" ht="18.75"/>
    <row r="143" s="4" customFormat="1" ht="18.75"/>
    <row r="144" s="4" customFormat="1" ht="18.75"/>
    <row r="145" s="4" customFormat="1" ht="18.75"/>
    <row r="146" s="4" customFormat="1" ht="18.75"/>
    <row r="147" s="4" customFormat="1" ht="18.75"/>
    <row r="148" s="4" customFormat="1" ht="18.75"/>
    <row r="149" s="4" customFormat="1" ht="18.75"/>
    <row r="150" s="4" customFormat="1" ht="18.75"/>
    <row r="151" s="4" customFormat="1" ht="18.75"/>
    <row r="152" s="4" customFormat="1" ht="18.75"/>
    <row r="153" s="4" customFormat="1" ht="18.75"/>
    <row r="154" s="4" customFormat="1" ht="18.75"/>
    <row r="155" s="4" customFormat="1" ht="18.75"/>
    <row r="156" s="4" customFormat="1" ht="18.75"/>
    <row r="157" s="4" customFormat="1" ht="18.75"/>
    <row r="158" s="4" customFormat="1" ht="18.75"/>
    <row r="159" s="4" customFormat="1" ht="18.75"/>
    <row r="160" s="4" customFormat="1" ht="18.75"/>
    <row r="161" s="4" customFormat="1" ht="18.75"/>
    <row r="162" s="4" customFormat="1" ht="18.75"/>
    <row r="163" s="4" customFormat="1" ht="18.75"/>
    <row r="164" s="4" customFormat="1" ht="18.75"/>
    <row r="165" s="4" customFormat="1" ht="18.75"/>
    <row r="166" s="4" customFormat="1" ht="18.75"/>
    <row r="167" s="4" customFormat="1" ht="18.75"/>
    <row r="168" s="4" customFormat="1" ht="18.75"/>
    <row r="169" s="4" customFormat="1" ht="18.75"/>
    <row r="170" s="4" customFormat="1" ht="18.75"/>
    <row r="171" s="4" customFormat="1" ht="18.75"/>
    <row r="172" s="4" customFormat="1" ht="18.75"/>
    <row r="173" s="4" customFormat="1" ht="18.75"/>
    <row r="174" s="4" customFormat="1" ht="18.75"/>
    <row r="175" s="4" customFormat="1" ht="18.75"/>
    <row r="176" s="4" customFormat="1" ht="18.75"/>
    <row r="177" s="4" customFormat="1" ht="18.75"/>
    <row r="178" s="4" customFormat="1" ht="18.75"/>
    <row r="179" s="4" customFormat="1" ht="18.75"/>
    <row r="180" s="4" customFormat="1" ht="18.75"/>
    <row r="181" s="4" customFormat="1" ht="18.75"/>
    <row r="182" s="4" customFormat="1" ht="18.75"/>
    <row r="183" s="4" customFormat="1" ht="18.75"/>
    <row r="184" s="4" customFormat="1" ht="18.75"/>
    <row r="185" s="4" customFormat="1" ht="18.75"/>
    <row r="186" s="4" customFormat="1" ht="18.75"/>
    <row r="187" s="4" customFormat="1" ht="18.75"/>
    <row r="188" s="4" customFormat="1" ht="18.75"/>
    <row r="189" s="4" customFormat="1" ht="18.75"/>
    <row r="190" s="4" customFormat="1" ht="18.75"/>
    <row r="191" s="4" customFormat="1" ht="18.75"/>
    <row r="192" s="4" customFormat="1" ht="18.75"/>
    <row r="193" s="4" customFormat="1" ht="18.75"/>
    <row r="194" s="4" customFormat="1" ht="18.75"/>
    <row r="195" s="4" customFormat="1" ht="18.75"/>
    <row r="196" s="4" customFormat="1" ht="18.75"/>
    <row r="197" s="4" customFormat="1" ht="18.75"/>
    <row r="198" s="4" customFormat="1" ht="18.75"/>
    <row r="199" s="4" customFormat="1" ht="18.75"/>
    <row r="200" s="4" customFormat="1" ht="18.75"/>
    <row r="201" s="4" customFormat="1" ht="18.75"/>
    <row r="202" s="4" customFormat="1" ht="18.75"/>
    <row r="203" s="4" customFormat="1" ht="18.75"/>
    <row r="204" s="4" customFormat="1" ht="18.75"/>
    <row r="205" s="4" customFormat="1" ht="18.75"/>
    <row r="206" s="4" customFormat="1" ht="18.75"/>
    <row r="207" s="4" customFormat="1" ht="18.75"/>
    <row r="208" s="4" customFormat="1" ht="18.75"/>
    <row r="209" s="4" customFormat="1" ht="18.75"/>
    <row r="210" s="4" customFormat="1" ht="18.75"/>
    <row r="211" s="4" customFormat="1" ht="18.75"/>
    <row r="212" s="4" customFormat="1" ht="18.75"/>
    <row r="213" s="4" customFormat="1" ht="18.75"/>
    <row r="214" s="4" customFormat="1" ht="18.75"/>
    <row r="215" s="4" customFormat="1" ht="18.75"/>
    <row r="216" s="4" customFormat="1" ht="18.75"/>
    <row r="217" s="4" customFormat="1" ht="18.75"/>
    <row r="218" s="4" customFormat="1" ht="18.75"/>
    <row r="219" s="4" customFormat="1" ht="18.75"/>
    <row r="220" s="4" customFormat="1" ht="18.75"/>
    <row r="221" s="4" customFormat="1" ht="18.75"/>
    <row r="222" s="4" customFormat="1" ht="18.75"/>
    <row r="223" s="4" customFormat="1" ht="18.75"/>
    <row r="224" s="4" customFormat="1" ht="18.75"/>
    <row r="225" s="4" customFormat="1" ht="18.75"/>
    <row r="226" s="4" customFormat="1" ht="18.75"/>
    <row r="227" s="4" customFormat="1" ht="18.75"/>
    <row r="228" s="4" customFormat="1" ht="18.75"/>
    <row r="229" s="4" customFormat="1" ht="18.75"/>
    <row r="230" s="4" customFormat="1" ht="18.75"/>
    <row r="231" s="4" customFormat="1" ht="18.75"/>
    <row r="232" s="4" customFormat="1" ht="18.75"/>
    <row r="233" s="4" customFormat="1" ht="18.75"/>
    <row r="234" s="4" customFormat="1" ht="18.75"/>
    <row r="235" s="4" customFormat="1" ht="18.75"/>
    <row r="236" s="4" customFormat="1" ht="18.75"/>
  </sheetData>
  <sheetProtection/>
  <mergeCells count="38">
    <mergeCell ref="B31:H31"/>
    <mergeCell ref="B20:H20"/>
    <mergeCell ref="B21:H21"/>
    <mergeCell ref="B22:H22"/>
    <mergeCell ref="B23:H23"/>
    <mergeCell ref="B28:H28"/>
    <mergeCell ref="B15:H15"/>
    <mergeCell ref="B27:H27"/>
    <mergeCell ref="B16:H16"/>
    <mergeCell ref="B17:H17"/>
    <mergeCell ref="B18:H18"/>
    <mergeCell ref="B19:H19"/>
    <mergeCell ref="B25:H25"/>
    <mergeCell ref="B10:H10"/>
    <mergeCell ref="B11:H11"/>
    <mergeCell ref="A32:H32"/>
    <mergeCell ref="B24:H24"/>
    <mergeCell ref="B26:H26"/>
    <mergeCell ref="B29:H29"/>
    <mergeCell ref="B30:H30"/>
    <mergeCell ref="A8:A31"/>
    <mergeCell ref="B13:H13"/>
    <mergeCell ref="B14:H14"/>
    <mergeCell ref="G4:G6"/>
    <mergeCell ref="B8:H8"/>
    <mergeCell ref="B9:H9"/>
    <mergeCell ref="H4:H6"/>
    <mergeCell ref="A7:C7"/>
    <mergeCell ref="D7:F7"/>
    <mergeCell ref="B12:H12"/>
    <mergeCell ref="A1:H1"/>
    <mergeCell ref="A2:H2"/>
    <mergeCell ref="A4:B6"/>
    <mergeCell ref="A3:B3"/>
    <mergeCell ref="C3:E3"/>
    <mergeCell ref="G3:H3"/>
    <mergeCell ref="D4:D6"/>
    <mergeCell ref="C4:C6"/>
  </mergeCells>
  <printOptions/>
  <pageMargins left="0.75" right="0.75" top="0.51" bottom="0.43" header="0.51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2.875" style="3" customWidth="1"/>
    <col min="2" max="2" width="17.75390625" style="3" customWidth="1"/>
    <col min="3" max="3" width="12.125" style="3" customWidth="1"/>
    <col min="4" max="4" width="15.50390625" style="3" customWidth="1"/>
    <col min="5" max="5" width="10.625" style="3" customWidth="1"/>
    <col min="6" max="6" width="14.625" style="3" customWidth="1"/>
    <col min="7" max="8" width="9.00390625" style="3" customWidth="1"/>
    <col min="9" max="9" width="9.75390625" style="3" bestFit="1" customWidth="1"/>
    <col min="10" max="16384" width="9.00390625" style="3" customWidth="1"/>
  </cols>
  <sheetData>
    <row r="1" spans="1:6" s="1" customFormat="1" ht="20.25" customHeight="1" thickBot="1">
      <c r="A1" s="67" t="s">
        <v>8</v>
      </c>
      <c r="B1" s="67"/>
      <c r="C1" s="67"/>
      <c r="D1" s="67"/>
      <c r="E1" s="67"/>
      <c r="F1" s="67"/>
    </row>
    <row r="2" spans="1:6" s="1" customFormat="1" ht="22.5" customHeight="1">
      <c r="A2" s="44" t="s">
        <v>9</v>
      </c>
      <c r="B2" s="45"/>
      <c r="C2" s="9" t="s">
        <v>47</v>
      </c>
      <c r="D2" s="9" t="s">
        <v>84</v>
      </c>
      <c r="E2" s="9" t="s">
        <v>10</v>
      </c>
      <c r="F2" s="20" t="s">
        <v>11</v>
      </c>
    </row>
    <row r="3" spans="1:6" s="1" customFormat="1" ht="22.5" customHeight="1">
      <c r="A3" s="71" t="s">
        <v>48</v>
      </c>
      <c r="B3" s="77"/>
      <c r="C3" s="16">
        <f>SUM(C4:C12)</f>
        <v>51075211</v>
      </c>
      <c r="D3" s="30">
        <f>C3/43578</f>
        <v>1172.0411905089725</v>
      </c>
      <c r="E3" s="17" t="s">
        <v>12</v>
      </c>
      <c r="F3" s="28">
        <f>SUM(F4:F12)</f>
        <v>99.99999999999999</v>
      </c>
    </row>
    <row r="4" spans="1:8" s="1" customFormat="1" ht="22.5" customHeight="1">
      <c r="A4" s="40" t="s">
        <v>86</v>
      </c>
      <c r="B4" s="14" t="s">
        <v>49</v>
      </c>
      <c r="C4" s="12">
        <v>13430144</v>
      </c>
      <c r="D4" s="29">
        <f>C4/2321</f>
        <v>5786.361051271004</v>
      </c>
      <c r="E4" s="17" t="s">
        <v>12</v>
      </c>
      <c r="F4" s="22">
        <f>C4/$C$3*100</f>
        <v>26.294838018388216</v>
      </c>
      <c r="H4" s="27"/>
    </row>
    <row r="5" spans="1:10" s="1" customFormat="1" ht="22.5" customHeight="1">
      <c r="A5" s="58"/>
      <c r="B5" s="14" t="s">
        <v>13</v>
      </c>
      <c r="C5" s="12">
        <v>10309552</v>
      </c>
      <c r="D5" s="29">
        <f>C5/28893.5</f>
        <v>356.81215498295467</v>
      </c>
      <c r="E5" s="17" t="s">
        <v>12</v>
      </c>
      <c r="F5" s="22">
        <f aca="true" t="shared" si="0" ref="F5:F12">C5/$C$3*100</f>
        <v>20.185040449465788</v>
      </c>
      <c r="J5" s="6"/>
    </row>
    <row r="6" spans="1:6" s="1" customFormat="1" ht="22.5" customHeight="1">
      <c r="A6" s="58"/>
      <c r="B6" s="14" t="s">
        <v>14</v>
      </c>
      <c r="C6" s="12">
        <f>2288185</f>
        <v>2288185</v>
      </c>
      <c r="D6" s="29">
        <f>C6/8527.27</f>
        <v>268.33734595011066</v>
      </c>
      <c r="E6" s="17" t="s">
        <v>12</v>
      </c>
      <c r="F6" s="22">
        <f t="shared" si="0"/>
        <v>4.48003043981551</v>
      </c>
    </row>
    <row r="7" spans="1:6" s="1" customFormat="1" ht="22.5" customHeight="1">
      <c r="A7" s="58"/>
      <c r="B7" s="14" t="s">
        <v>15</v>
      </c>
      <c r="C7" s="12">
        <f>1418556</f>
        <v>1418556</v>
      </c>
      <c r="D7" s="17" t="s">
        <v>12</v>
      </c>
      <c r="E7" s="17" t="str">
        <f>(CONCATENATE(ROUND(C7/(6205+4321),2),"元/m"))</f>
        <v>134.77元/m</v>
      </c>
      <c r="F7" s="22">
        <f>C7/$C$3*100</f>
        <v>2.777386470317274</v>
      </c>
    </row>
    <row r="8" spans="1:6" s="1" customFormat="1" ht="22.5" customHeight="1">
      <c r="A8" s="58"/>
      <c r="B8" s="14" t="s">
        <v>50</v>
      </c>
      <c r="C8" s="12">
        <f>29127603-C5-C6-C7-C10</f>
        <v>14549869</v>
      </c>
      <c r="D8" s="17" t="s">
        <v>12</v>
      </c>
      <c r="E8" s="17" t="s">
        <v>12</v>
      </c>
      <c r="F8" s="22">
        <f t="shared" si="0"/>
        <v>28.48714418428932</v>
      </c>
    </row>
    <row r="9" spans="1:6" s="1" customFormat="1" ht="22.5" customHeight="1">
      <c r="A9" s="58"/>
      <c r="B9" s="14" t="s">
        <v>51</v>
      </c>
      <c r="C9" s="12">
        <v>3632101</v>
      </c>
      <c r="D9" s="30">
        <f>C9/43578</f>
        <v>83.3471246959475</v>
      </c>
      <c r="E9" s="17" t="s">
        <v>12</v>
      </c>
      <c r="F9" s="22">
        <f t="shared" si="0"/>
        <v>7.111279481547321</v>
      </c>
    </row>
    <row r="10" spans="1:6" s="1" customFormat="1" ht="22.5" customHeight="1">
      <c r="A10" s="58"/>
      <c r="B10" s="14" t="s">
        <v>52</v>
      </c>
      <c r="C10" s="12">
        <v>561441</v>
      </c>
      <c r="D10" s="17" t="s">
        <v>12</v>
      </c>
      <c r="E10" s="17" t="s">
        <v>53</v>
      </c>
      <c r="F10" s="22">
        <f t="shared" si="0"/>
        <v>1.09924362329115</v>
      </c>
    </row>
    <row r="11" spans="1:6" s="1" customFormat="1" ht="22.5" customHeight="1">
      <c r="A11" s="58"/>
      <c r="B11" s="14" t="s">
        <v>54</v>
      </c>
      <c r="C11" s="12">
        <v>1469933</v>
      </c>
      <c r="D11" s="29">
        <f>C11/3836</f>
        <v>383.19421272158496</v>
      </c>
      <c r="E11" s="17" t="s">
        <v>12</v>
      </c>
      <c r="F11" s="22">
        <f t="shared" si="0"/>
        <v>2.8779773420808774</v>
      </c>
    </row>
    <row r="12" spans="1:6" s="1" customFormat="1" ht="22.5" customHeight="1" thickBot="1">
      <c r="A12" s="59"/>
      <c r="B12" s="19" t="s">
        <v>55</v>
      </c>
      <c r="C12" s="23">
        <v>3415430</v>
      </c>
      <c r="D12" s="24" t="s">
        <v>12</v>
      </c>
      <c r="E12" s="24" t="s">
        <v>12</v>
      </c>
      <c r="F12" s="25">
        <f t="shared" si="0"/>
        <v>6.68705999080454</v>
      </c>
    </row>
    <row r="13" spans="1:6" s="2" customFormat="1" ht="32.25" customHeight="1">
      <c r="A13" s="76" t="s">
        <v>91</v>
      </c>
      <c r="B13" s="76"/>
      <c r="C13" s="76"/>
      <c r="D13" s="76"/>
      <c r="E13" s="76"/>
      <c r="F13" s="76"/>
    </row>
    <row r="14" spans="1:6" s="2" customFormat="1" ht="22.5" customHeight="1">
      <c r="A14" s="5"/>
      <c r="B14" s="5"/>
      <c r="C14" s="5"/>
      <c r="D14" s="5"/>
      <c r="E14" s="5"/>
      <c r="F14" s="5"/>
    </row>
    <row r="15" spans="1:6" ht="19.5" thickBot="1">
      <c r="A15" s="67" t="s">
        <v>16</v>
      </c>
      <c r="B15" s="68"/>
      <c r="C15" s="68"/>
      <c r="D15" s="68"/>
      <c r="E15" s="68"/>
      <c r="F15" s="68"/>
    </row>
    <row r="16" spans="1:6" ht="21.75" customHeight="1">
      <c r="A16" s="44" t="s">
        <v>17</v>
      </c>
      <c r="B16" s="73"/>
      <c r="C16" s="73"/>
      <c r="D16" s="10" t="s">
        <v>18</v>
      </c>
      <c r="E16" s="9" t="s">
        <v>19</v>
      </c>
      <c r="F16" s="20" t="s">
        <v>20</v>
      </c>
    </row>
    <row r="17" spans="1:6" ht="21.75" customHeight="1">
      <c r="A17" s="71" t="s">
        <v>56</v>
      </c>
      <c r="B17" s="72"/>
      <c r="C17" s="72"/>
      <c r="D17" s="13" t="s">
        <v>21</v>
      </c>
      <c r="E17" s="16">
        <f>4071.367+50958.755+745.658</f>
        <v>55775.78</v>
      </c>
      <c r="F17" s="21">
        <f>E17/43578</f>
        <v>1.2799068337234385</v>
      </c>
    </row>
    <row r="18" spans="1:6" ht="21.75" customHeight="1">
      <c r="A18" s="71" t="s">
        <v>22</v>
      </c>
      <c r="B18" s="74"/>
      <c r="C18" s="74"/>
      <c r="D18" s="13" t="s">
        <v>57</v>
      </c>
      <c r="E18" s="18">
        <f>1.714+649.025+731.975+1112.534+2415.075+210.169+1263.816+4.56+799.455+4.821+608.178+433.243+165.663+4395.156</f>
        <v>12795.384000000002</v>
      </c>
      <c r="F18" s="21">
        <f aca="true" t="shared" si="1" ref="F18:F32">E18/43578</f>
        <v>0.29362026710725597</v>
      </c>
    </row>
    <row r="19" spans="1:6" ht="21.75" customHeight="1">
      <c r="A19" s="71" t="s">
        <v>58</v>
      </c>
      <c r="B19" s="75"/>
      <c r="C19" s="75"/>
      <c r="D19" s="13" t="s">
        <v>57</v>
      </c>
      <c r="E19" s="18">
        <v>1206.673</v>
      </c>
      <c r="F19" s="21">
        <f t="shared" si="1"/>
        <v>0.02768995823580706</v>
      </c>
    </row>
    <row r="20" spans="1:6" ht="21.75" customHeight="1">
      <c r="A20" s="71" t="s">
        <v>23</v>
      </c>
      <c r="B20" s="72"/>
      <c r="C20" s="72"/>
      <c r="D20" s="13" t="s">
        <v>57</v>
      </c>
      <c r="E20" s="18">
        <f>186.384+97.131</f>
        <v>283.515</v>
      </c>
      <c r="F20" s="21">
        <f t="shared" si="1"/>
        <v>0.006505920418559823</v>
      </c>
    </row>
    <row r="21" spans="1:6" ht="21.75" customHeight="1">
      <c r="A21" s="71" t="s">
        <v>24</v>
      </c>
      <c r="B21" s="72"/>
      <c r="C21" s="72"/>
      <c r="D21" s="13" t="s">
        <v>57</v>
      </c>
      <c r="E21" s="18">
        <f>1980+175</f>
        <v>2155</v>
      </c>
      <c r="F21" s="21">
        <f t="shared" si="1"/>
        <v>0.04945155812565974</v>
      </c>
    </row>
    <row r="22" spans="1:6" ht="21.75" customHeight="1">
      <c r="A22" s="71" t="s">
        <v>25</v>
      </c>
      <c r="B22" s="72"/>
      <c r="C22" s="72"/>
      <c r="D22" s="13" t="s">
        <v>87</v>
      </c>
      <c r="E22" s="18">
        <f>1925</f>
        <v>1925</v>
      </c>
      <c r="F22" s="21">
        <f t="shared" si="1"/>
        <v>0.04417366561108817</v>
      </c>
    </row>
    <row r="23" spans="1:6" ht="21.75" customHeight="1">
      <c r="A23" s="71" t="s">
        <v>26</v>
      </c>
      <c r="B23" s="72"/>
      <c r="C23" s="72"/>
      <c r="D23" s="13" t="s">
        <v>87</v>
      </c>
      <c r="E23" s="18">
        <f>(6361.279+5997.845+99.45)</f>
        <v>12458.574</v>
      </c>
      <c r="F23" s="21">
        <f t="shared" si="1"/>
        <v>0.2858913672036349</v>
      </c>
    </row>
    <row r="24" spans="1:6" ht="21.75" customHeight="1">
      <c r="A24" s="71" t="s">
        <v>27</v>
      </c>
      <c r="B24" s="72"/>
      <c r="C24" s="72"/>
      <c r="D24" s="13" t="s">
        <v>88</v>
      </c>
      <c r="E24" s="18">
        <f>114480</f>
        <v>114480</v>
      </c>
      <c r="F24" s="21">
        <f t="shared" si="1"/>
        <v>2.6270136307311027</v>
      </c>
    </row>
    <row r="25" spans="1:6" ht="21.75" customHeight="1">
      <c r="A25" s="71" t="s">
        <v>28</v>
      </c>
      <c r="B25" s="72"/>
      <c r="C25" s="72"/>
      <c r="D25" s="13" t="s">
        <v>59</v>
      </c>
      <c r="E25" s="18">
        <f>34468.875</f>
        <v>34468.875</v>
      </c>
      <c r="F25" s="21">
        <f t="shared" si="1"/>
        <v>0.7909696406443618</v>
      </c>
    </row>
    <row r="26" spans="1:6" ht="21.75" customHeight="1">
      <c r="A26" s="71" t="s">
        <v>60</v>
      </c>
      <c r="B26" s="72"/>
      <c r="C26" s="72"/>
      <c r="D26" s="13" t="s">
        <v>85</v>
      </c>
      <c r="E26" s="16">
        <f>3708.628+1443.988</f>
        <v>5152.616</v>
      </c>
      <c r="F26" s="21">
        <f t="shared" si="1"/>
        <v>0.11823892789939879</v>
      </c>
    </row>
    <row r="27" spans="1:6" ht="21.75" customHeight="1">
      <c r="A27" s="71" t="s">
        <v>61</v>
      </c>
      <c r="B27" s="72"/>
      <c r="C27" s="72"/>
      <c r="D27" s="13" t="s">
        <v>29</v>
      </c>
      <c r="E27" s="18">
        <f>6205.445</f>
        <v>6205.445</v>
      </c>
      <c r="F27" s="21">
        <f t="shared" si="1"/>
        <v>0.14239857267428518</v>
      </c>
    </row>
    <row r="28" spans="1:6" ht="21.75" customHeight="1">
      <c r="A28" s="71" t="s">
        <v>62</v>
      </c>
      <c r="B28" s="72"/>
      <c r="C28" s="72"/>
      <c r="D28" s="13" t="s">
        <v>29</v>
      </c>
      <c r="E28" s="18">
        <f>3013.682+1148.469+158.712</f>
        <v>4320.862999999999</v>
      </c>
      <c r="F28" s="21">
        <f t="shared" si="1"/>
        <v>0.09915239340951855</v>
      </c>
    </row>
    <row r="29" spans="1:6" ht="21.75" customHeight="1">
      <c r="A29" s="71" t="s">
        <v>30</v>
      </c>
      <c r="B29" s="72"/>
      <c r="C29" s="72"/>
      <c r="D29" s="13" t="s">
        <v>29</v>
      </c>
      <c r="E29" s="18">
        <v>161</v>
      </c>
      <c r="F29" s="21">
        <f t="shared" si="1"/>
        <v>0.003694524760200101</v>
      </c>
    </row>
    <row r="30" spans="1:6" ht="21.75" customHeight="1">
      <c r="A30" s="71" t="s">
        <v>63</v>
      </c>
      <c r="B30" s="72"/>
      <c r="C30" s="72"/>
      <c r="D30" s="13" t="s">
        <v>29</v>
      </c>
      <c r="E30" s="18">
        <v>123</v>
      </c>
      <c r="F30" s="21">
        <f t="shared" si="1"/>
        <v>0.002822525127357841</v>
      </c>
    </row>
    <row r="31" spans="1:6" ht="21.75" customHeight="1">
      <c r="A31" s="71" t="s">
        <v>64</v>
      </c>
      <c r="B31" s="72"/>
      <c r="C31" s="72"/>
      <c r="D31" s="13" t="s">
        <v>29</v>
      </c>
      <c r="E31" s="14">
        <v>719.9</v>
      </c>
      <c r="F31" s="21">
        <f t="shared" si="1"/>
        <v>0.01651980357060902</v>
      </c>
    </row>
    <row r="32" spans="1:6" ht="21.75" customHeight="1" thickBot="1">
      <c r="A32" s="65" t="s">
        <v>65</v>
      </c>
      <c r="B32" s="66"/>
      <c r="C32" s="66"/>
      <c r="D32" s="26" t="s">
        <v>66</v>
      </c>
      <c r="E32" s="19">
        <v>2289</v>
      </c>
      <c r="F32" s="21">
        <f t="shared" si="1"/>
        <v>0.05252650419936665</v>
      </c>
    </row>
    <row r="33" spans="1:6" ht="31.5" customHeight="1">
      <c r="A33" s="69" t="s">
        <v>90</v>
      </c>
      <c r="B33" s="70"/>
      <c r="C33" s="70"/>
      <c r="D33" s="70"/>
      <c r="E33" s="70"/>
      <c r="F33" s="70"/>
    </row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</sheetData>
  <sheetProtection/>
  <mergeCells count="24">
    <mergeCell ref="A13:F13"/>
    <mergeCell ref="A1:F1"/>
    <mergeCell ref="A2:B2"/>
    <mergeCell ref="A3:B3"/>
    <mergeCell ref="A26:C26"/>
    <mergeCell ref="A27:C27"/>
    <mergeCell ref="A16:C16"/>
    <mergeCell ref="A18:C18"/>
    <mergeCell ref="A19:C19"/>
    <mergeCell ref="A17:C17"/>
    <mergeCell ref="A20:C20"/>
    <mergeCell ref="A21:C21"/>
    <mergeCell ref="A22:C22"/>
    <mergeCell ref="A23:C23"/>
    <mergeCell ref="A32:C32"/>
    <mergeCell ref="A15:F15"/>
    <mergeCell ref="A33:F33"/>
    <mergeCell ref="A4:A12"/>
    <mergeCell ref="A28:C28"/>
    <mergeCell ref="A29:C29"/>
    <mergeCell ref="A30:C30"/>
    <mergeCell ref="A31:C31"/>
    <mergeCell ref="A24:C24"/>
    <mergeCell ref="A25:C25"/>
  </mergeCells>
  <printOptions/>
  <pageMargins left="0.75" right="0.75" top="0.51" bottom="0.43" header="0.51" footer="0.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admin</cp:lastModifiedBy>
  <cp:lastPrinted>2018-05-28T06:58:56Z</cp:lastPrinted>
  <dcterms:created xsi:type="dcterms:W3CDTF">2004-02-18T05:46:33Z</dcterms:created>
  <dcterms:modified xsi:type="dcterms:W3CDTF">2018-08-09T08:56:05Z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