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程概况" sheetId="1" r:id="rId1"/>
    <sheet name="工程造价指标" sheetId="2" r:id="rId2"/>
  </sheets>
  <definedNames/>
  <calcPr fullCalcOnLoad="1"/>
</workbook>
</file>

<file path=xl/sharedStrings.xml><?xml version="1.0" encoding="utf-8"?>
<sst xmlns="http://schemas.openxmlformats.org/spreadsheetml/2006/main" count="119" uniqueCount="94">
  <si>
    <t>宁波市某排水工程造价分析表</t>
  </si>
  <si>
    <r>
      <t xml:space="preserve">   本工程造价分析表由</t>
    </r>
    <r>
      <rPr>
        <u val="single"/>
        <sz val="10"/>
        <rFont val="宋体"/>
        <family val="0"/>
      </rPr>
      <t xml:space="preserve">浙江中瑞工程管理有限公司 </t>
    </r>
    <r>
      <rPr>
        <sz val="10"/>
        <rFont val="宋体"/>
        <family val="0"/>
      </rPr>
      <t>提供工程结算资料，仅供参考。</t>
    </r>
  </si>
  <si>
    <t xml:space="preserve"> 表一：工程概况</t>
  </si>
  <si>
    <t>工程名称</t>
  </si>
  <si>
    <t>某市政道路排水工程</t>
  </si>
  <si>
    <t>建设地点</t>
  </si>
  <si>
    <t>镇海区</t>
  </si>
  <si>
    <t>总面积</t>
  </si>
  <si>
    <t>5715.45m</t>
  </si>
  <si>
    <t>牵引管Φ200 mm</t>
  </si>
  <si>
    <t>254m</t>
  </si>
  <si>
    <t>造价类别</t>
  </si>
  <si>
    <t>结算</t>
  </si>
  <si>
    <t>PE缠绕B型管Φ300mm</t>
  </si>
  <si>
    <t>3189.45m</t>
  </si>
  <si>
    <t>PE缠绕B型管Φ400mm</t>
  </si>
  <si>
    <t>464m</t>
  </si>
  <si>
    <t>PE缠绕B型管Φ500mm</t>
  </si>
  <si>
    <t>617m</t>
  </si>
  <si>
    <t>其</t>
  </si>
  <si>
    <t>PE缠绕B型管Φ700mm</t>
  </si>
  <si>
    <t>63m</t>
  </si>
  <si>
    <t>PE缠绕B型管Φ800mm</t>
  </si>
  <si>
    <t>377m</t>
  </si>
  <si>
    <t>中</t>
  </si>
  <si>
    <t>PE缠绕B型管Φ1000mm</t>
  </si>
  <si>
    <t>483m</t>
  </si>
  <si>
    <t>PE缠绕B型管Φ1200mm</t>
  </si>
  <si>
    <t>268m</t>
  </si>
  <si>
    <t>开工日期</t>
  </si>
  <si>
    <t>竣工日期</t>
  </si>
  <si>
    <t>编（审）日期</t>
  </si>
  <si>
    <t>工程主要               特        征</t>
  </si>
  <si>
    <t xml:space="preserve">    1.雨污排水分流系统;</t>
  </si>
  <si>
    <t xml:space="preserve">    2.雨水管采用DN300～1200PE缠绕B型结构管（承插管），弹性密封圈连接，360°C25混凝土管基；</t>
  </si>
  <si>
    <t xml:space="preserve">    3.污水管采用DN300～500PE缠绕B型结构管（承插管），弹性密封圈连接，15cm粗砂垫层，10cm厚碎石垫层；</t>
  </si>
  <si>
    <t xml:space="preserve">    4.360×480mm边沟式砖砌雨水口，360×480mm边沟式双箅砖砌雨水口，钢筋混凝土检查井；</t>
  </si>
  <si>
    <t xml:space="preserve">    5.侧分带内设置生态自留带，600×600mm砖砌渗沟井。</t>
  </si>
  <si>
    <t>表二：工程造价指标</t>
  </si>
  <si>
    <t>项   目</t>
  </si>
  <si>
    <t>造 价 (元）</t>
  </si>
  <si>
    <t>每米造价或单位造价</t>
  </si>
  <si>
    <t>占总造价比例（%）</t>
  </si>
  <si>
    <t>总  造  价</t>
  </si>
  <si>
    <t xml:space="preserve">牵引管Φ200 mm           </t>
  </si>
  <si>
    <t xml:space="preserve">PE缠绕B型管Φ300mm           </t>
  </si>
  <si>
    <t xml:space="preserve">PE缠绕B型管Φ400mm          </t>
  </si>
  <si>
    <t xml:space="preserve">PE缠绕B型管Φ500mm          </t>
  </si>
  <si>
    <t xml:space="preserve">PE缠绕B型管Φ700mm          </t>
  </si>
  <si>
    <t xml:space="preserve">PE缠绕B型管Φ800mm          </t>
  </si>
  <si>
    <t xml:space="preserve">PE缠绕B型管Φ1000mm          </t>
  </si>
  <si>
    <t xml:space="preserve">PE缠绕B型管Φ1200mm          </t>
  </si>
  <si>
    <t>360×480mm砖砌边沟式单箅雨水口</t>
  </si>
  <si>
    <t>2108 元/座</t>
  </si>
  <si>
    <t>360×480mm砖砌边沟式双箅雨水口</t>
  </si>
  <si>
    <t>4355元/座</t>
  </si>
  <si>
    <t>溢流井：360×480mm砖砌边沟式单箅雨水口</t>
  </si>
  <si>
    <t>2646元/座</t>
  </si>
  <si>
    <t>600×600砖砌窨井</t>
  </si>
  <si>
    <t>3319元/座</t>
  </si>
  <si>
    <t>1100×1100混凝土检查井</t>
  </si>
  <si>
    <t>12582元/座</t>
  </si>
  <si>
    <t>1100×1300混凝土检查井</t>
  </si>
  <si>
    <t>13644元/座</t>
  </si>
  <si>
    <t>1100×1500混凝土检查井</t>
  </si>
  <si>
    <t>17161元/座</t>
  </si>
  <si>
    <t>2000×1500混凝土检查井</t>
  </si>
  <si>
    <t>20515元/座</t>
  </si>
  <si>
    <t>2200×1700混凝土检查井</t>
  </si>
  <si>
    <t>23037元/座</t>
  </si>
  <si>
    <t>2700×2050混凝土检查井</t>
  </si>
  <si>
    <t>30438元/座</t>
  </si>
  <si>
    <t xml:space="preserve">    说明：1、表中，总造价项目每米造价=总造价÷排水管总长度，其中各类排水管项目每米造价=相应排水管项目造价÷相应排水管长度，其他项目单位造价=相应项目造价÷相应项目工程量（座）。 2、各类排水管项目造价包括土石方开挖、垫层、基础和回填部分等。</t>
  </si>
  <si>
    <t>表三：人工和主要材料指标</t>
  </si>
  <si>
    <t>单位</t>
  </si>
  <si>
    <t>耗用量</t>
  </si>
  <si>
    <t>每米耗用量</t>
  </si>
  <si>
    <t>人   工</t>
  </si>
  <si>
    <t>工日</t>
  </si>
  <si>
    <t>m</t>
  </si>
  <si>
    <t>非泵送商品混凝土C15</t>
  </si>
  <si>
    <r>
      <t>m</t>
    </r>
    <r>
      <rPr>
        <vertAlign val="superscript"/>
        <sz val="10"/>
        <rFont val="宋体"/>
        <family val="0"/>
      </rPr>
      <t>3</t>
    </r>
  </si>
  <si>
    <t>非泵送商品混凝土C20</t>
  </si>
  <si>
    <t>非泵送商品混凝土C25</t>
  </si>
  <si>
    <t>非泵送商品混凝土C30</t>
  </si>
  <si>
    <t>自调式防沉降球墨铸铁井盖φ850（D400型）</t>
  </si>
  <si>
    <t>套</t>
  </si>
  <si>
    <t>复合材料井盖φ785（C250型）</t>
  </si>
  <si>
    <t>球墨铸铁雨水篦400*520</t>
  </si>
  <si>
    <t>水泥42.5</t>
  </si>
  <si>
    <t>t</t>
  </si>
  <si>
    <r>
      <t>碎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石</t>
    </r>
  </si>
  <si>
    <t>砂</t>
  </si>
  <si>
    <t xml:space="preserve">    说明：表中每米耗用量=相应工料耗用量÷排水管总长度。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</si>
</sst>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yyyy&quot;年&quot;m&quot;月&quot;;@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8"/>
      <name val="黑体"/>
      <family val="3"/>
    </font>
    <font>
      <sz val="9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vertAlign val="superscript"/>
      <sz val="10"/>
      <name val="宋体"/>
      <family val="0"/>
    </font>
    <font>
      <u val="single"/>
      <sz val="1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/>
      <right/>
      <top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6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3" borderId="5" applyNumberFormat="0" applyAlignment="0" applyProtection="0"/>
    <xf numFmtId="0" fontId="28" fillId="12" borderId="6" applyNumberFormat="0" applyAlignment="0" applyProtection="0"/>
    <xf numFmtId="0" fontId="18" fillId="15" borderId="7" applyNumberFormat="0" applyAlignment="0" applyProtection="0"/>
    <xf numFmtId="0" fontId="29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24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76" fontId="32" fillId="0" borderId="2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77" fontId="6" fillId="0" borderId="2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76" fontId="32" fillId="0" borderId="14" xfId="0" applyNumberFormat="1" applyFont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177" fontId="32" fillId="0" borderId="1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77" fontId="32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6" fillId="0" borderId="28" xfId="0" applyNumberFormat="1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 wrapText="1"/>
    </xf>
    <xf numFmtId="177" fontId="32" fillId="0" borderId="27" xfId="0" applyNumberFormat="1" applyFont="1" applyBorder="1" applyAlignment="1">
      <alignment horizontal="center" vertical="center" wrapText="1"/>
    </xf>
    <xf numFmtId="178" fontId="32" fillId="0" borderId="27" xfId="0" applyNumberFormat="1" applyFont="1" applyBorder="1" applyAlignment="1">
      <alignment horizontal="center" vertical="center"/>
    </xf>
    <xf numFmtId="177" fontId="32" fillId="0" borderId="27" xfId="0" applyNumberFormat="1" applyFont="1" applyBorder="1" applyAlignment="1">
      <alignment horizontal="center" vertical="center"/>
    </xf>
    <xf numFmtId="177" fontId="3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57" fontId="6" fillId="0" borderId="14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9" fontId="6" fillId="0" borderId="45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workbookViewId="0" topLeftCell="A1">
      <selection activeCell="B19" sqref="B19:H19"/>
    </sheetView>
  </sheetViews>
  <sheetFormatPr defaultColWidth="9.00390625" defaultRowHeight="14.25"/>
  <cols>
    <col min="1" max="1" width="3.00390625" style="53" customWidth="1"/>
    <col min="2" max="2" width="9.625" style="3" customWidth="1"/>
    <col min="3" max="3" width="13.25390625" style="3" customWidth="1"/>
    <col min="4" max="4" width="6.00390625" style="3" customWidth="1"/>
    <col min="5" max="5" width="18.125" style="3" customWidth="1"/>
    <col min="6" max="6" width="12.875" style="3" customWidth="1"/>
    <col min="7" max="7" width="12.50390625" style="3" customWidth="1"/>
    <col min="8" max="8" width="16.00390625" style="3" customWidth="1"/>
    <col min="9" max="9" width="9.00390625" style="3" customWidth="1"/>
    <col min="10" max="10" width="9.25390625" style="3" bestFit="1" customWidth="1"/>
    <col min="11" max="11" width="12.75390625" style="3" bestFit="1" customWidth="1"/>
    <col min="12" max="16384" width="9.00390625" style="3" customWidth="1"/>
  </cols>
  <sheetData>
    <row r="1" spans="1:8" ht="31.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s="1" customFormat="1" ht="22.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s="1" customFormat="1" ht="27.75" customHeight="1">
      <c r="A3" s="28" t="s">
        <v>2</v>
      </c>
      <c r="B3" s="28"/>
      <c r="C3" s="28"/>
      <c r="D3" s="28"/>
      <c r="E3" s="28"/>
      <c r="F3" s="28"/>
      <c r="G3" s="28"/>
      <c r="H3" s="28"/>
    </row>
    <row r="4" spans="1:8" s="1" customFormat="1" ht="25.5" customHeight="1">
      <c r="A4" s="8" t="s">
        <v>3</v>
      </c>
      <c r="B4" s="9"/>
      <c r="C4" s="56" t="s">
        <v>4</v>
      </c>
      <c r="D4" s="57"/>
      <c r="E4" s="57"/>
      <c r="F4" s="78"/>
      <c r="G4" s="13" t="s">
        <v>5</v>
      </c>
      <c r="H4" s="79" t="s">
        <v>6</v>
      </c>
    </row>
    <row r="5" spans="1:8" s="1" customFormat="1" ht="19.5" customHeight="1">
      <c r="A5" s="58" t="s">
        <v>7</v>
      </c>
      <c r="B5" s="59"/>
      <c r="C5" s="59" t="s">
        <v>8</v>
      </c>
      <c r="D5" s="60"/>
      <c r="E5" s="80" t="s">
        <v>9</v>
      </c>
      <c r="F5" s="13" t="s">
        <v>10</v>
      </c>
      <c r="G5" s="59" t="s">
        <v>11</v>
      </c>
      <c r="H5" s="81" t="s">
        <v>12</v>
      </c>
    </row>
    <row r="6" spans="1:8" s="1" customFormat="1" ht="33.75" customHeight="1">
      <c r="A6" s="61"/>
      <c r="B6" s="62"/>
      <c r="C6" s="62"/>
      <c r="D6" s="63"/>
      <c r="E6" s="80" t="s">
        <v>13</v>
      </c>
      <c r="F6" s="13" t="s">
        <v>14</v>
      </c>
      <c r="G6" s="62"/>
      <c r="H6" s="82"/>
    </row>
    <row r="7" spans="1:8" s="1" customFormat="1" ht="33.75" customHeight="1">
      <c r="A7" s="61"/>
      <c r="B7" s="62"/>
      <c r="C7" s="62"/>
      <c r="D7" s="63"/>
      <c r="E7" s="80" t="s">
        <v>15</v>
      </c>
      <c r="F7" s="13" t="s">
        <v>16</v>
      </c>
      <c r="G7" s="62"/>
      <c r="H7" s="82"/>
    </row>
    <row r="8" spans="1:8" s="1" customFormat="1" ht="33.75" customHeight="1">
      <c r="A8" s="61"/>
      <c r="B8" s="62"/>
      <c r="C8" s="62"/>
      <c r="D8" s="63"/>
      <c r="E8" s="80" t="s">
        <v>17</v>
      </c>
      <c r="F8" s="13" t="s">
        <v>18</v>
      </c>
      <c r="G8" s="62"/>
      <c r="H8" s="82"/>
    </row>
    <row r="9" spans="1:8" s="1" customFormat="1" ht="33.75" customHeight="1">
      <c r="A9" s="64"/>
      <c r="B9" s="65"/>
      <c r="C9" s="65"/>
      <c r="D9" s="66" t="s">
        <v>19</v>
      </c>
      <c r="E9" s="80" t="s">
        <v>20</v>
      </c>
      <c r="F9" s="13" t="s">
        <v>21</v>
      </c>
      <c r="G9" s="65"/>
      <c r="H9" s="83"/>
    </row>
    <row r="10" spans="1:8" s="1" customFormat="1" ht="33.75" customHeight="1">
      <c r="A10" s="64"/>
      <c r="B10" s="65"/>
      <c r="C10" s="65"/>
      <c r="D10" s="66"/>
      <c r="E10" s="80" t="s">
        <v>22</v>
      </c>
      <c r="F10" s="13" t="s">
        <v>23</v>
      </c>
      <c r="G10" s="65"/>
      <c r="H10" s="83"/>
    </row>
    <row r="11" spans="1:8" s="1" customFormat="1" ht="33.75" customHeight="1">
      <c r="A11" s="64"/>
      <c r="B11" s="65"/>
      <c r="C11" s="65"/>
      <c r="D11" s="66" t="s">
        <v>24</v>
      </c>
      <c r="E11" s="80" t="s">
        <v>25</v>
      </c>
      <c r="F11" s="13" t="s">
        <v>26</v>
      </c>
      <c r="G11" s="65"/>
      <c r="H11" s="83"/>
    </row>
    <row r="12" spans="1:8" s="1" customFormat="1" ht="33.75" customHeight="1">
      <c r="A12" s="67"/>
      <c r="B12" s="68"/>
      <c r="C12" s="68"/>
      <c r="D12" s="69"/>
      <c r="E12" s="80" t="s">
        <v>27</v>
      </c>
      <c r="F12" s="13" t="s">
        <v>28</v>
      </c>
      <c r="G12" s="68"/>
      <c r="H12" s="84"/>
    </row>
    <row r="13" spans="1:8" s="1" customFormat="1" ht="32.25" customHeight="1">
      <c r="A13" s="12" t="s">
        <v>29</v>
      </c>
      <c r="B13" s="13"/>
      <c r="C13" s="70">
        <v>43344</v>
      </c>
      <c r="D13" s="71" t="s">
        <v>30</v>
      </c>
      <c r="E13" s="85"/>
      <c r="F13" s="70">
        <v>43952</v>
      </c>
      <c r="G13" s="86" t="s">
        <v>31</v>
      </c>
      <c r="H13" s="87">
        <v>44470</v>
      </c>
    </row>
    <row r="14" spans="1:8" s="1" customFormat="1" ht="24" customHeight="1">
      <c r="A14" s="64" t="s">
        <v>32</v>
      </c>
      <c r="B14" s="72"/>
      <c r="C14" s="72"/>
      <c r="D14" s="72"/>
      <c r="E14" s="72"/>
      <c r="F14" s="72"/>
      <c r="G14" s="72"/>
      <c r="H14" s="88"/>
    </row>
    <row r="15" spans="1:8" s="1" customFormat="1" ht="24" customHeight="1">
      <c r="A15" s="73"/>
      <c r="B15" s="74" t="s">
        <v>33</v>
      </c>
      <c r="C15" s="74"/>
      <c r="D15" s="74"/>
      <c r="E15" s="74"/>
      <c r="F15" s="74"/>
      <c r="G15" s="74"/>
      <c r="H15" s="89"/>
    </row>
    <row r="16" spans="1:8" s="1" customFormat="1" ht="24" customHeight="1">
      <c r="A16" s="73"/>
      <c r="B16" s="74" t="s">
        <v>34</v>
      </c>
      <c r="C16" s="74"/>
      <c r="D16" s="74"/>
      <c r="E16" s="74"/>
      <c r="F16" s="74"/>
      <c r="G16" s="74"/>
      <c r="H16" s="89"/>
    </row>
    <row r="17" spans="1:8" s="1" customFormat="1" ht="24" customHeight="1">
      <c r="A17" s="73"/>
      <c r="B17" s="74" t="s">
        <v>35</v>
      </c>
      <c r="C17" s="74"/>
      <c r="D17" s="74"/>
      <c r="E17" s="74"/>
      <c r="F17" s="74"/>
      <c r="G17" s="74"/>
      <c r="H17" s="89"/>
    </row>
    <row r="18" spans="1:8" s="1" customFormat="1" ht="24" customHeight="1">
      <c r="A18" s="73"/>
      <c r="B18" s="74" t="s">
        <v>36</v>
      </c>
      <c r="C18" s="74"/>
      <c r="D18" s="74"/>
      <c r="E18" s="74"/>
      <c r="F18" s="74"/>
      <c r="G18" s="74"/>
      <c r="H18" s="89"/>
    </row>
    <row r="19" spans="1:8" s="1" customFormat="1" ht="24" customHeight="1">
      <c r="A19" s="73"/>
      <c r="B19" s="74" t="s">
        <v>37</v>
      </c>
      <c r="C19" s="74"/>
      <c r="D19" s="74"/>
      <c r="E19" s="74"/>
      <c r="F19" s="74"/>
      <c r="G19" s="74"/>
      <c r="H19" s="89"/>
    </row>
    <row r="20" spans="1:8" s="52" customFormat="1" ht="24" customHeight="1">
      <c r="A20" s="75"/>
      <c r="B20" s="76"/>
      <c r="C20" s="76"/>
      <c r="D20" s="76"/>
      <c r="E20" s="76"/>
      <c r="F20" s="76"/>
      <c r="G20" s="76"/>
      <c r="H20" s="90"/>
    </row>
    <row r="21" s="52" customFormat="1" ht="18.75">
      <c r="A21" s="77"/>
    </row>
    <row r="22" s="52" customFormat="1" ht="18.75">
      <c r="A22" s="77"/>
    </row>
    <row r="23" s="52" customFormat="1" ht="18.75">
      <c r="A23" s="77"/>
    </row>
    <row r="24" s="52" customFormat="1" ht="18.75">
      <c r="A24" s="77"/>
    </row>
    <row r="25" s="52" customFormat="1" ht="18.75">
      <c r="A25" s="77"/>
    </row>
    <row r="26" s="52" customFormat="1" ht="18.75">
      <c r="A26" s="77"/>
    </row>
    <row r="27" s="52" customFormat="1" ht="18.75">
      <c r="A27" s="77"/>
    </row>
    <row r="28" s="52" customFormat="1" ht="18.75">
      <c r="A28" s="77"/>
    </row>
    <row r="29" s="52" customFormat="1" ht="18.75">
      <c r="A29" s="77"/>
    </row>
    <row r="30" s="52" customFormat="1" ht="18.75">
      <c r="A30" s="77"/>
    </row>
    <row r="31" s="52" customFormat="1" ht="18.75">
      <c r="A31" s="77"/>
    </row>
    <row r="32" s="52" customFormat="1" ht="18.75">
      <c r="A32" s="77"/>
    </row>
    <row r="33" s="52" customFormat="1" ht="18.75">
      <c r="A33" s="77"/>
    </row>
    <row r="34" s="52" customFormat="1" ht="18.75">
      <c r="A34" s="77"/>
    </row>
    <row r="35" s="52" customFormat="1" ht="18.75">
      <c r="A35" s="77"/>
    </row>
    <row r="36" s="52" customFormat="1" ht="18.75">
      <c r="A36" s="77"/>
    </row>
    <row r="37" s="52" customFormat="1" ht="18.75">
      <c r="A37" s="77"/>
    </row>
    <row r="38" s="52" customFormat="1" ht="18.75">
      <c r="A38" s="77"/>
    </row>
    <row r="39" s="52" customFormat="1" ht="18.75">
      <c r="A39" s="77"/>
    </row>
    <row r="40" s="52" customFormat="1" ht="18.75">
      <c r="A40" s="77"/>
    </row>
    <row r="41" s="52" customFormat="1" ht="18.75">
      <c r="A41" s="77"/>
    </row>
    <row r="42" s="52" customFormat="1" ht="18.75">
      <c r="A42" s="77"/>
    </row>
    <row r="43" s="52" customFormat="1" ht="18.75">
      <c r="A43" s="77"/>
    </row>
    <row r="44" s="52" customFormat="1" ht="18.75">
      <c r="A44" s="77"/>
    </row>
    <row r="45" s="52" customFormat="1" ht="18.75">
      <c r="A45" s="77"/>
    </row>
    <row r="46" s="52" customFormat="1" ht="18.75">
      <c r="A46" s="77"/>
    </row>
    <row r="47" s="52" customFormat="1" ht="18.75">
      <c r="A47" s="77"/>
    </row>
    <row r="48" s="52" customFormat="1" ht="18.75">
      <c r="A48" s="77"/>
    </row>
    <row r="49" s="52" customFormat="1" ht="18.75">
      <c r="A49" s="77"/>
    </row>
    <row r="50" s="52" customFormat="1" ht="18.75">
      <c r="A50" s="77"/>
    </row>
    <row r="51" s="52" customFormat="1" ht="18.75">
      <c r="A51" s="77"/>
    </row>
    <row r="52" s="52" customFormat="1" ht="18.75">
      <c r="A52" s="77"/>
    </row>
    <row r="53" s="52" customFormat="1" ht="18.75">
      <c r="A53" s="77"/>
    </row>
    <row r="54" s="52" customFormat="1" ht="18.75">
      <c r="A54" s="77"/>
    </row>
    <row r="55" s="52" customFormat="1" ht="18.75">
      <c r="A55" s="77"/>
    </row>
    <row r="56" s="52" customFormat="1" ht="18.75">
      <c r="A56" s="77"/>
    </row>
    <row r="57" s="52" customFormat="1" ht="18.75">
      <c r="A57" s="77"/>
    </row>
    <row r="58" s="52" customFormat="1" ht="18.75">
      <c r="A58" s="77"/>
    </row>
    <row r="59" s="52" customFormat="1" ht="18.75">
      <c r="A59" s="77"/>
    </row>
    <row r="60" s="52" customFormat="1" ht="18.75">
      <c r="A60" s="77"/>
    </row>
    <row r="61" s="52" customFormat="1" ht="18.75">
      <c r="A61" s="77"/>
    </row>
    <row r="62" s="52" customFormat="1" ht="18.75">
      <c r="A62" s="77"/>
    </row>
    <row r="63" s="52" customFormat="1" ht="18.75">
      <c r="A63" s="77"/>
    </row>
    <row r="64" s="52" customFormat="1" ht="18.75">
      <c r="A64" s="77"/>
    </row>
    <row r="65" s="52" customFormat="1" ht="18.75">
      <c r="A65" s="77"/>
    </row>
    <row r="66" s="52" customFormat="1" ht="18.75">
      <c r="A66" s="77"/>
    </row>
    <row r="67" s="52" customFormat="1" ht="18.75">
      <c r="A67" s="77"/>
    </row>
    <row r="68" s="52" customFormat="1" ht="18.75">
      <c r="A68" s="77"/>
    </row>
    <row r="69" s="52" customFormat="1" ht="18.75">
      <c r="A69" s="77"/>
    </row>
    <row r="70" s="52" customFormat="1" ht="18.75">
      <c r="A70" s="77"/>
    </row>
    <row r="71" s="52" customFormat="1" ht="18.75">
      <c r="A71" s="77"/>
    </row>
    <row r="72" s="52" customFormat="1" ht="18.75">
      <c r="A72" s="77"/>
    </row>
    <row r="73" s="52" customFormat="1" ht="18.75">
      <c r="A73" s="77"/>
    </row>
    <row r="74" s="52" customFormat="1" ht="18.75">
      <c r="A74" s="77"/>
    </row>
    <row r="75" s="52" customFormat="1" ht="18.75">
      <c r="A75" s="77"/>
    </row>
    <row r="76" s="52" customFormat="1" ht="18.75">
      <c r="A76" s="77"/>
    </row>
    <row r="77" s="52" customFormat="1" ht="18.75">
      <c r="A77" s="77"/>
    </row>
    <row r="78" s="52" customFormat="1" ht="18.75">
      <c r="A78" s="77"/>
    </row>
    <row r="79" s="52" customFormat="1" ht="18.75">
      <c r="A79" s="77"/>
    </row>
    <row r="80" s="52" customFormat="1" ht="18.75">
      <c r="A80" s="77"/>
    </row>
    <row r="81" s="52" customFormat="1" ht="18.75">
      <c r="A81" s="77"/>
    </row>
    <row r="82" s="52" customFormat="1" ht="18.75">
      <c r="A82" s="77"/>
    </row>
    <row r="83" s="52" customFormat="1" ht="18.75">
      <c r="A83" s="77"/>
    </row>
    <row r="84" s="52" customFormat="1" ht="18.75">
      <c r="A84" s="77"/>
    </row>
    <row r="85" s="52" customFormat="1" ht="18.75">
      <c r="A85" s="77"/>
    </row>
    <row r="86" s="52" customFormat="1" ht="18.75">
      <c r="A86" s="77"/>
    </row>
    <row r="87" s="52" customFormat="1" ht="18.75">
      <c r="A87" s="77"/>
    </row>
    <row r="88" s="52" customFormat="1" ht="18.75">
      <c r="A88" s="77"/>
    </row>
    <row r="89" s="52" customFormat="1" ht="18.75">
      <c r="A89" s="77"/>
    </row>
    <row r="90" s="52" customFormat="1" ht="18.75">
      <c r="A90" s="77"/>
    </row>
    <row r="91" s="52" customFormat="1" ht="18.75">
      <c r="A91" s="77"/>
    </row>
    <row r="92" s="52" customFormat="1" ht="18.75">
      <c r="A92" s="77"/>
    </row>
    <row r="93" s="52" customFormat="1" ht="18.75">
      <c r="A93" s="77"/>
    </row>
    <row r="94" s="52" customFormat="1" ht="18.75">
      <c r="A94" s="77"/>
    </row>
    <row r="95" s="52" customFormat="1" ht="18.75">
      <c r="A95" s="77"/>
    </row>
    <row r="96" s="52" customFormat="1" ht="18.75">
      <c r="A96" s="77"/>
    </row>
    <row r="97" s="52" customFormat="1" ht="18.75">
      <c r="A97" s="77"/>
    </row>
    <row r="98" s="52" customFormat="1" ht="18.75">
      <c r="A98" s="77"/>
    </row>
    <row r="99" s="52" customFormat="1" ht="18.75">
      <c r="A99" s="77"/>
    </row>
    <row r="100" s="52" customFormat="1" ht="18.75">
      <c r="A100" s="77"/>
    </row>
    <row r="101" s="52" customFormat="1" ht="18.75">
      <c r="A101" s="77"/>
    </row>
    <row r="102" s="52" customFormat="1" ht="18.75">
      <c r="A102" s="77"/>
    </row>
    <row r="103" s="52" customFormat="1" ht="18.75">
      <c r="A103" s="77"/>
    </row>
    <row r="104" s="52" customFormat="1" ht="18.75">
      <c r="A104" s="77"/>
    </row>
    <row r="105" s="52" customFormat="1" ht="18.75">
      <c r="A105" s="77"/>
    </row>
    <row r="106" s="52" customFormat="1" ht="18.75">
      <c r="A106" s="77"/>
    </row>
    <row r="107" s="52" customFormat="1" ht="18.75">
      <c r="A107" s="77"/>
    </row>
    <row r="108" s="52" customFormat="1" ht="18.75">
      <c r="A108" s="77"/>
    </row>
    <row r="109" s="52" customFormat="1" ht="18.75">
      <c r="A109" s="77"/>
    </row>
    <row r="110" s="52" customFormat="1" ht="18.75">
      <c r="A110" s="77"/>
    </row>
    <row r="111" s="52" customFormat="1" ht="18.75">
      <c r="A111" s="77"/>
    </row>
    <row r="112" s="52" customFormat="1" ht="18.75">
      <c r="A112" s="77"/>
    </row>
    <row r="113" s="52" customFormat="1" ht="18.75">
      <c r="A113" s="77"/>
    </row>
    <row r="114" s="52" customFormat="1" ht="18.75">
      <c r="A114" s="77"/>
    </row>
    <row r="115" s="52" customFormat="1" ht="18.75">
      <c r="A115" s="77"/>
    </row>
    <row r="116" s="52" customFormat="1" ht="18.75">
      <c r="A116" s="77"/>
    </row>
    <row r="117" s="52" customFormat="1" ht="18.75">
      <c r="A117" s="77"/>
    </row>
    <row r="118" s="52" customFormat="1" ht="18.75">
      <c r="A118" s="77"/>
    </row>
    <row r="119" s="52" customFormat="1" ht="18.75">
      <c r="A119" s="77"/>
    </row>
    <row r="120" s="52" customFormat="1" ht="18.75">
      <c r="A120" s="77"/>
    </row>
    <row r="121" s="52" customFormat="1" ht="18.75">
      <c r="A121" s="77"/>
    </row>
    <row r="122" s="52" customFormat="1" ht="18.75">
      <c r="A122" s="77"/>
    </row>
    <row r="123" s="52" customFormat="1" ht="18.75">
      <c r="A123" s="77"/>
    </row>
    <row r="124" s="52" customFormat="1" ht="18.75">
      <c r="A124" s="77"/>
    </row>
    <row r="125" s="52" customFormat="1" ht="18.75">
      <c r="A125" s="77"/>
    </row>
    <row r="126" s="52" customFormat="1" ht="18.75">
      <c r="A126" s="77"/>
    </row>
    <row r="127" s="52" customFormat="1" ht="18.75">
      <c r="A127" s="77"/>
    </row>
    <row r="128" s="52" customFormat="1" ht="18.75">
      <c r="A128" s="77"/>
    </row>
    <row r="129" s="52" customFormat="1" ht="18.75">
      <c r="A129" s="77"/>
    </row>
    <row r="130" s="52" customFormat="1" ht="18.75">
      <c r="A130" s="77"/>
    </row>
    <row r="131" s="52" customFormat="1" ht="18.75">
      <c r="A131" s="77"/>
    </row>
    <row r="132" s="52" customFormat="1" ht="18.75">
      <c r="A132" s="77"/>
    </row>
    <row r="133" s="52" customFormat="1" ht="18.75">
      <c r="A133" s="77"/>
    </row>
    <row r="134" s="52" customFormat="1" ht="18.75">
      <c r="A134" s="77"/>
    </row>
    <row r="135" s="52" customFormat="1" ht="18.75">
      <c r="A135" s="77"/>
    </row>
    <row r="136" s="52" customFormat="1" ht="18.75">
      <c r="A136" s="77"/>
    </row>
    <row r="137" s="52" customFormat="1" ht="18.75">
      <c r="A137" s="77"/>
    </row>
    <row r="138" s="52" customFormat="1" ht="18.75">
      <c r="A138" s="77"/>
    </row>
    <row r="139" s="52" customFormat="1" ht="18.75">
      <c r="A139" s="77"/>
    </row>
    <row r="140" s="52" customFormat="1" ht="18.75">
      <c r="A140" s="77"/>
    </row>
    <row r="141" s="52" customFormat="1" ht="18.75">
      <c r="A141" s="77"/>
    </row>
    <row r="142" s="52" customFormat="1" ht="18.75">
      <c r="A142" s="77"/>
    </row>
    <row r="143" s="52" customFormat="1" ht="18.75">
      <c r="A143" s="77"/>
    </row>
    <row r="144" s="52" customFormat="1" ht="18.75">
      <c r="A144" s="77"/>
    </row>
    <row r="145" s="52" customFormat="1" ht="18.75">
      <c r="A145" s="77"/>
    </row>
    <row r="146" s="52" customFormat="1" ht="18.75">
      <c r="A146" s="77"/>
    </row>
    <row r="147" s="52" customFormat="1" ht="18.75">
      <c r="A147" s="77"/>
    </row>
    <row r="148" s="52" customFormat="1" ht="18.75">
      <c r="A148" s="77"/>
    </row>
    <row r="149" s="52" customFormat="1" ht="18.75">
      <c r="A149" s="77"/>
    </row>
    <row r="150" s="52" customFormat="1" ht="18.75">
      <c r="A150" s="77"/>
    </row>
    <row r="151" s="52" customFormat="1" ht="18.75">
      <c r="A151" s="77"/>
    </row>
    <row r="152" s="52" customFormat="1" ht="18.75">
      <c r="A152" s="77"/>
    </row>
    <row r="153" s="52" customFormat="1" ht="18.75">
      <c r="A153" s="77"/>
    </row>
    <row r="154" s="52" customFormat="1" ht="18.75">
      <c r="A154" s="77"/>
    </row>
    <row r="155" s="52" customFormat="1" ht="18.75">
      <c r="A155" s="77"/>
    </row>
    <row r="156" s="52" customFormat="1" ht="18.75">
      <c r="A156" s="77"/>
    </row>
    <row r="157" s="52" customFormat="1" ht="18.75">
      <c r="A157" s="77"/>
    </row>
    <row r="158" s="52" customFormat="1" ht="18.75">
      <c r="A158" s="77"/>
    </row>
    <row r="159" s="52" customFormat="1" ht="18.75">
      <c r="A159" s="77"/>
    </row>
    <row r="160" s="52" customFormat="1" ht="18.75">
      <c r="A160" s="77"/>
    </row>
    <row r="161" s="52" customFormat="1" ht="18.75">
      <c r="A161" s="77"/>
    </row>
    <row r="162" s="52" customFormat="1" ht="18.75">
      <c r="A162" s="77"/>
    </row>
    <row r="163" s="52" customFormat="1" ht="18.75">
      <c r="A163" s="77"/>
    </row>
    <row r="164" s="52" customFormat="1" ht="18.75">
      <c r="A164" s="77"/>
    </row>
    <row r="165" s="52" customFormat="1" ht="18.75">
      <c r="A165" s="77"/>
    </row>
    <row r="166" s="52" customFormat="1" ht="18.75">
      <c r="A166" s="77"/>
    </row>
    <row r="167" s="52" customFormat="1" ht="18.75">
      <c r="A167" s="77"/>
    </row>
    <row r="168" s="52" customFormat="1" ht="18.75">
      <c r="A168" s="77"/>
    </row>
    <row r="169" s="52" customFormat="1" ht="18.75">
      <c r="A169" s="77"/>
    </row>
    <row r="170" s="52" customFormat="1" ht="18.75">
      <c r="A170" s="77"/>
    </row>
    <row r="171" s="52" customFormat="1" ht="18.75">
      <c r="A171" s="77"/>
    </row>
    <row r="172" s="52" customFormat="1" ht="18.75">
      <c r="A172" s="77"/>
    </row>
    <row r="173" s="52" customFormat="1" ht="18.75">
      <c r="A173" s="77"/>
    </row>
    <row r="174" s="52" customFormat="1" ht="18.75">
      <c r="A174" s="77"/>
    </row>
    <row r="175" s="52" customFormat="1" ht="18.75">
      <c r="A175" s="77"/>
    </row>
    <row r="176" s="52" customFormat="1" ht="18.75">
      <c r="A176" s="77"/>
    </row>
    <row r="177" s="52" customFormat="1" ht="18.75">
      <c r="A177" s="77"/>
    </row>
    <row r="178" s="52" customFormat="1" ht="18.75">
      <c r="A178" s="77"/>
    </row>
    <row r="179" s="52" customFormat="1" ht="18.75">
      <c r="A179" s="77"/>
    </row>
    <row r="180" s="52" customFormat="1" ht="18.75">
      <c r="A180" s="77"/>
    </row>
    <row r="181" s="52" customFormat="1" ht="18.75">
      <c r="A181" s="77"/>
    </row>
    <row r="182" s="52" customFormat="1" ht="18.75">
      <c r="A182" s="77"/>
    </row>
    <row r="183" s="52" customFormat="1" ht="18.75">
      <c r="A183" s="77"/>
    </row>
    <row r="184" s="52" customFormat="1" ht="18.75">
      <c r="A184" s="77"/>
    </row>
    <row r="185" s="52" customFormat="1" ht="18.75">
      <c r="A185" s="77"/>
    </row>
    <row r="186" s="52" customFormat="1" ht="18.75">
      <c r="A186" s="77"/>
    </row>
    <row r="187" s="52" customFormat="1" ht="18.75">
      <c r="A187" s="77"/>
    </row>
    <row r="188" s="52" customFormat="1" ht="18.75">
      <c r="A188" s="77"/>
    </row>
    <row r="189" s="52" customFormat="1" ht="18.75">
      <c r="A189" s="77"/>
    </row>
    <row r="190" s="52" customFormat="1" ht="18.75">
      <c r="A190" s="77"/>
    </row>
    <row r="191" s="52" customFormat="1" ht="18.75">
      <c r="A191" s="77"/>
    </row>
    <row r="192" s="52" customFormat="1" ht="18.75">
      <c r="A192" s="77"/>
    </row>
    <row r="193" s="52" customFormat="1" ht="18.75">
      <c r="A193" s="77"/>
    </row>
    <row r="194" s="52" customFormat="1" ht="18.75">
      <c r="A194" s="77"/>
    </row>
    <row r="195" s="52" customFormat="1" ht="18.75">
      <c r="A195" s="77"/>
    </row>
    <row r="196" s="52" customFormat="1" ht="18.75">
      <c r="A196" s="77"/>
    </row>
    <row r="197" s="52" customFormat="1" ht="18.75">
      <c r="A197" s="77"/>
    </row>
    <row r="198" s="52" customFormat="1" ht="18.75">
      <c r="A198" s="77"/>
    </row>
    <row r="199" s="52" customFormat="1" ht="18.75">
      <c r="A199" s="77"/>
    </row>
    <row r="200" s="52" customFormat="1" ht="18.75">
      <c r="A200" s="77"/>
    </row>
    <row r="201" s="52" customFormat="1" ht="18.75">
      <c r="A201" s="77"/>
    </row>
    <row r="202" s="52" customFormat="1" ht="18.75">
      <c r="A202" s="77"/>
    </row>
    <row r="203" s="52" customFormat="1" ht="18.75">
      <c r="A203" s="77"/>
    </row>
    <row r="204" s="52" customFormat="1" ht="18.75">
      <c r="A204" s="77"/>
    </row>
    <row r="205" s="52" customFormat="1" ht="18.75">
      <c r="A205" s="77"/>
    </row>
    <row r="206" s="52" customFormat="1" ht="18.75">
      <c r="A206" s="77"/>
    </row>
    <row r="207" s="52" customFormat="1" ht="18.75">
      <c r="A207" s="77"/>
    </row>
    <row r="208" s="52" customFormat="1" ht="18.75">
      <c r="A208" s="77"/>
    </row>
    <row r="209" s="52" customFormat="1" ht="18.75">
      <c r="A209" s="77"/>
    </row>
    <row r="210" s="52" customFormat="1" ht="18.75">
      <c r="A210" s="77"/>
    </row>
    <row r="211" s="52" customFormat="1" ht="18.75">
      <c r="A211" s="77"/>
    </row>
    <row r="212" s="52" customFormat="1" ht="18.75">
      <c r="A212" s="77"/>
    </row>
    <row r="213" s="52" customFormat="1" ht="18.75">
      <c r="A213" s="77"/>
    </row>
    <row r="214" s="52" customFormat="1" ht="18.75">
      <c r="A214" s="77"/>
    </row>
    <row r="215" s="52" customFormat="1" ht="18.75">
      <c r="A215" s="77"/>
    </row>
    <row r="216" s="52" customFormat="1" ht="18.75">
      <c r="A216" s="77"/>
    </row>
    <row r="217" s="52" customFormat="1" ht="18.75">
      <c r="A217" s="77"/>
    </row>
    <row r="218" s="52" customFormat="1" ht="18.75">
      <c r="A218" s="77"/>
    </row>
    <row r="219" s="52" customFormat="1" ht="18.75">
      <c r="A219" s="77"/>
    </row>
    <row r="220" s="52" customFormat="1" ht="18.75">
      <c r="A220" s="77"/>
    </row>
    <row r="221" s="52" customFormat="1" ht="18.75">
      <c r="A221" s="77"/>
    </row>
    <row r="222" s="52" customFormat="1" ht="18.75">
      <c r="A222" s="77"/>
    </row>
    <row r="223" s="52" customFormat="1" ht="18.75">
      <c r="A223" s="77"/>
    </row>
    <row r="224" s="52" customFormat="1" ht="18.75">
      <c r="A224" s="77"/>
    </row>
  </sheetData>
  <sheetProtection/>
  <mergeCells count="19">
    <mergeCell ref="A1:H1"/>
    <mergeCell ref="A2:H2"/>
    <mergeCell ref="A3:H3"/>
    <mergeCell ref="A4:B4"/>
    <mergeCell ref="C4:F4"/>
    <mergeCell ref="A13:B13"/>
    <mergeCell ref="D13:E13"/>
    <mergeCell ref="B14:H14"/>
    <mergeCell ref="B15:H15"/>
    <mergeCell ref="B16:H16"/>
    <mergeCell ref="B17:H17"/>
    <mergeCell ref="B18:H18"/>
    <mergeCell ref="B19:H19"/>
    <mergeCell ref="B20:H20"/>
    <mergeCell ref="A14:A20"/>
    <mergeCell ref="C5:C12"/>
    <mergeCell ref="G5:G12"/>
    <mergeCell ref="H5:H12"/>
    <mergeCell ref="A5:B12"/>
  </mergeCells>
  <printOptions/>
  <pageMargins left="0.75" right="0.75" top="0.51" bottom="0.43000000000000005" header="0.51" footer="0.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44" sqref="E44"/>
    </sheetView>
  </sheetViews>
  <sheetFormatPr defaultColWidth="9.00390625" defaultRowHeight="14.25"/>
  <cols>
    <col min="1" max="1" width="2.875" style="3" customWidth="1"/>
    <col min="2" max="2" width="22.875" style="3" customWidth="1"/>
    <col min="3" max="3" width="13.375" style="4" customWidth="1"/>
    <col min="4" max="4" width="17.125" style="5" customWidth="1"/>
    <col min="5" max="5" width="15.875" style="3" customWidth="1"/>
    <col min="6" max="6" width="12.625" style="3" bestFit="1" customWidth="1"/>
    <col min="7" max="7" width="9.00390625" style="3" customWidth="1"/>
    <col min="8" max="8" width="9.50390625" style="3" bestFit="1" customWidth="1"/>
    <col min="9" max="16384" width="9.00390625" style="3" customWidth="1"/>
  </cols>
  <sheetData>
    <row r="1" spans="1:5" s="1" customFormat="1" ht="30.75" customHeight="1">
      <c r="A1" s="6" t="s">
        <v>38</v>
      </c>
      <c r="B1" s="6"/>
      <c r="C1" s="6"/>
      <c r="D1" s="7"/>
      <c r="E1" s="6"/>
    </row>
    <row r="2" spans="1:5" s="1" customFormat="1" ht="24" customHeight="1">
      <c r="A2" s="8" t="s">
        <v>39</v>
      </c>
      <c r="B2" s="9"/>
      <c r="C2" s="10" t="s">
        <v>40</v>
      </c>
      <c r="D2" s="11" t="s">
        <v>41</v>
      </c>
      <c r="E2" s="41" t="s">
        <v>42</v>
      </c>
    </row>
    <row r="3" spans="1:5" s="1" customFormat="1" ht="24" customHeight="1">
      <c r="A3" s="12" t="s">
        <v>43</v>
      </c>
      <c r="B3" s="13"/>
      <c r="C3" s="14">
        <f>SUM(C4:C21)</f>
        <v>9370188.55</v>
      </c>
      <c r="D3" s="14">
        <f>C3/5715.45</f>
        <v>1639.4489585247009</v>
      </c>
      <c r="E3" s="42">
        <f>SUM(E4:E21)</f>
        <v>100</v>
      </c>
    </row>
    <row r="4" spans="1:6" s="1" customFormat="1" ht="24" customHeight="1">
      <c r="A4" s="15"/>
      <c r="B4" s="13" t="s">
        <v>44</v>
      </c>
      <c r="C4" s="14">
        <f>84463*2.05</f>
        <v>173149.15</v>
      </c>
      <c r="D4" s="14">
        <f>C4/254</f>
        <v>681.6895669291339</v>
      </c>
      <c r="E4" s="43">
        <f>C4/C$3*100</f>
        <v>1.8478726343238845</v>
      </c>
      <c r="F4" s="44"/>
    </row>
    <row r="5" spans="1:8" s="1" customFormat="1" ht="24" customHeight="1">
      <c r="A5" s="16"/>
      <c r="B5" s="13" t="s">
        <v>45</v>
      </c>
      <c r="C5" s="14">
        <f>(713101+20981+308995)*1.9</f>
        <v>1981846.2999999998</v>
      </c>
      <c r="D5" s="14">
        <f>C5/3189.45</f>
        <v>621.3755663202119</v>
      </c>
      <c r="E5" s="43">
        <f aca="true" t="shared" si="0" ref="E5:E21">C5/C$3*100</f>
        <v>21.150548779512015</v>
      </c>
      <c r="F5" s="44"/>
      <c r="H5" s="44"/>
    </row>
    <row r="6" spans="1:8" s="1" customFormat="1" ht="24" customHeight="1">
      <c r="A6" s="17"/>
      <c r="B6" s="13" t="s">
        <v>46</v>
      </c>
      <c r="C6" s="14">
        <f>126134*2.2</f>
        <v>277494.80000000005</v>
      </c>
      <c r="D6" s="14">
        <f>C6/464</f>
        <v>598.0491379310346</v>
      </c>
      <c r="E6" s="43">
        <f t="shared" si="0"/>
        <v>2.9614644200516116</v>
      </c>
      <c r="F6" s="44"/>
      <c r="H6" s="44"/>
    </row>
    <row r="7" spans="1:8" s="1" customFormat="1" ht="24" customHeight="1">
      <c r="A7" s="17" t="s">
        <v>19</v>
      </c>
      <c r="B7" s="13" t="s">
        <v>47</v>
      </c>
      <c r="C7" s="14">
        <f>414185*2.1</f>
        <v>869788.5</v>
      </c>
      <c r="D7" s="14">
        <f>C7/617</f>
        <v>1409.7058346839547</v>
      </c>
      <c r="E7" s="43">
        <f t="shared" si="0"/>
        <v>9.282507981122748</v>
      </c>
      <c r="F7" s="44"/>
      <c r="H7" s="44"/>
    </row>
    <row r="8" spans="1:8" s="1" customFormat="1" ht="24" customHeight="1">
      <c r="A8" s="17"/>
      <c r="B8" s="13" t="s">
        <v>48</v>
      </c>
      <c r="C8" s="14">
        <f>63918*2.1</f>
        <v>134227.80000000002</v>
      </c>
      <c r="D8" s="14">
        <f>C8/63</f>
        <v>2130.6000000000004</v>
      </c>
      <c r="E8" s="43">
        <f t="shared" si="0"/>
        <v>1.4324983887330636</v>
      </c>
      <c r="F8" s="44"/>
      <c r="H8" s="44"/>
    </row>
    <row r="9" spans="1:8" s="1" customFormat="1" ht="24" customHeight="1">
      <c r="A9" s="17"/>
      <c r="B9" s="13" t="s">
        <v>49</v>
      </c>
      <c r="C9" s="14">
        <f>(370326+60778)*2</f>
        <v>862208</v>
      </c>
      <c r="D9" s="14">
        <f>C9/377</f>
        <v>2287.023872679045</v>
      </c>
      <c r="E9" s="43">
        <f t="shared" si="0"/>
        <v>9.201607794754567</v>
      </c>
      <c r="F9" s="44"/>
      <c r="H9" s="44"/>
    </row>
    <row r="10" spans="1:8" s="1" customFormat="1" ht="24" customHeight="1">
      <c r="A10" s="17"/>
      <c r="B10" s="13" t="s">
        <v>50</v>
      </c>
      <c r="C10" s="14">
        <f>828761*2</f>
        <v>1657522</v>
      </c>
      <c r="D10" s="14">
        <f>C10/483</f>
        <v>3431.722567287785</v>
      </c>
      <c r="E10" s="43">
        <f t="shared" si="0"/>
        <v>17.6893131995727</v>
      </c>
      <c r="F10" s="44"/>
      <c r="H10" s="44"/>
    </row>
    <row r="11" spans="1:8" s="1" customFormat="1" ht="24" customHeight="1">
      <c r="A11" s="17"/>
      <c r="B11" s="13" t="s">
        <v>51</v>
      </c>
      <c r="C11" s="14">
        <f>(404922+113047)*2</f>
        <v>1035938</v>
      </c>
      <c r="D11" s="14">
        <f>C11/268</f>
        <v>3865.4402985074626</v>
      </c>
      <c r="E11" s="43">
        <f t="shared" si="0"/>
        <v>11.055679343827077</v>
      </c>
      <c r="F11" s="44"/>
      <c r="H11" s="44"/>
    </row>
    <row r="12" spans="1:8" s="1" customFormat="1" ht="36.75" customHeight="1">
      <c r="A12" s="17"/>
      <c r="B12" s="13" t="s">
        <v>52</v>
      </c>
      <c r="C12" s="14">
        <f>65362*2</f>
        <v>130724</v>
      </c>
      <c r="D12" s="14" t="s">
        <v>53</v>
      </c>
      <c r="E12" s="43">
        <f t="shared" si="0"/>
        <v>1.3951053311515274</v>
      </c>
      <c r="F12" s="44"/>
      <c r="H12" s="44"/>
    </row>
    <row r="13" spans="1:8" s="1" customFormat="1" ht="33.75" customHeight="1">
      <c r="A13" s="17" t="s">
        <v>24</v>
      </c>
      <c r="B13" s="13" t="s">
        <v>54</v>
      </c>
      <c r="C13" s="14">
        <f>12196*2.5</f>
        <v>30490</v>
      </c>
      <c r="D13" s="14" t="s">
        <v>55</v>
      </c>
      <c r="E13" s="43">
        <f t="shared" si="0"/>
        <v>0.3253936656376034</v>
      </c>
      <c r="F13" s="44"/>
      <c r="H13" s="44"/>
    </row>
    <row r="14" spans="1:8" s="1" customFormat="1" ht="34.5" customHeight="1">
      <c r="A14" s="17"/>
      <c r="B14" s="13" t="s">
        <v>56</v>
      </c>
      <c r="C14" s="14">
        <f>116431*2.5</f>
        <v>291077.5</v>
      </c>
      <c r="D14" s="14" t="s">
        <v>57</v>
      </c>
      <c r="E14" s="43">
        <f t="shared" si="0"/>
        <v>3.1064209481675795</v>
      </c>
      <c r="F14" s="44"/>
      <c r="H14" s="44"/>
    </row>
    <row r="15" spans="1:8" s="1" customFormat="1" ht="24" customHeight="1">
      <c r="A15" s="17"/>
      <c r="B15" s="13" t="s">
        <v>58</v>
      </c>
      <c r="C15" s="14">
        <f>39830*2.5</f>
        <v>99575</v>
      </c>
      <c r="D15" s="14" t="s">
        <v>59</v>
      </c>
      <c r="E15" s="43">
        <f t="shared" si="0"/>
        <v>1.0626787227243149</v>
      </c>
      <c r="F15" s="44"/>
      <c r="H15" s="44"/>
    </row>
    <row r="16" spans="1:6" s="1" customFormat="1" ht="24" customHeight="1">
      <c r="A16" s="18"/>
      <c r="B16" s="13" t="s">
        <v>60</v>
      </c>
      <c r="C16" s="14">
        <f>(45969+31469+74464+5531+162270+17864+140582)*2.5</f>
        <v>1195372.5</v>
      </c>
      <c r="D16" s="14" t="s">
        <v>61</v>
      </c>
      <c r="E16" s="43">
        <f t="shared" si="0"/>
        <v>12.757187260655495</v>
      </c>
      <c r="F16" s="44"/>
    </row>
    <row r="17" spans="1:5" s="1" customFormat="1" ht="24" customHeight="1">
      <c r="A17" s="19"/>
      <c r="B17" s="13" t="s">
        <v>62</v>
      </c>
      <c r="C17" s="14">
        <f>(54488+16464)*2.5</f>
        <v>177380</v>
      </c>
      <c r="D17" s="14" t="s">
        <v>63</v>
      </c>
      <c r="E17" s="43">
        <f t="shared" si="0"/>
        <v>1.8930248740832434</v>
      </c>
    </row>
    <row r="18" spans="1:6" s="1" customFormat="1" ht="24" customHeight="1">
      <c r="A18" s="18"/>
      <c r="B18" s="13" t="s">
        <v>64</v>
      </c>
      <c r="C18" s="14">
        <f>(13674+13414+7234)*2.5</f>
        <v>85805</v>
      </c>
      <c r="D18" s="14" t="s">
        <v>65</v>
      </c>
      <c r="E18" s="43">
        <f t="shared" si="0"/>
        <v>0.9157233020673847</v>
      </c>
      <c r="F18" s="45"/>
    </row>
    <row r="19" spans="1:6" s="1" customFormat="1" ht="24" customHeight="1">
      <c r="A19" s="19"/>
      <c r="B19" s="13" t="s">
        <v>66</v>
      </c>
      <c r="C19" s="14">
        <f>24618*2.5</f>
        <v>61545</v>
      </c>
      <c r="D19" s="14" t="s">
        <v>67</v>
      </c>
      <c r="E19" s="43">
        <f t="shared" si="0"/>
        <v>0.6568170925439915</v>
      </c>
      <c r="F19" s="45"/>
    </row>
    <row r="20" spans="1:5" s="1" customFormat="1" ht="24" customHeight="1">
      <c r="A20" s="16"/>
      <c r="B20" s="13" t="s">
        <v>68</v>
      </c>
      <c r="C20" s="14">
        <f>(25859+10101+9369+28388)*2.5</f>
        <v>184292.5</v>
      </c>
      <c r="D20" s="14" t="s">
        <v>69</v>
      </c>
      <c r="E20" s="43">
        <f t="shared" si="0"/>
        <v>1.9667960683672687</v>
      </c>
    </row>
    <row r="21" spans="1:5" s="1" customFormat="1" ht="24" customHeight="1">
      <c r="A21" s="20"/>
      <c r="B21" s="21" t="s">
        <v>70</v>
      </c>
      <c r="C21" s="22">
        <f>(13750+34951)*2.5</f>
        <v>121752.5</v>
      </c>
      <c r="D21" s="23" t="s">
        <v>71</v>
      </c>
      <c r="E21" s="46">
        <f t="shared" si="0"/>
        <v>1.299360192703913</v>
      </c>
    </row>
    <row r="22" spans="1:5" s="2" customFormat="1" ht="42" customHeight="1">
      <c r="A22" s="24" t="s">
        <v>72</v>
      </c>
      <c r="B22" s="24"/>
      <c r="C22" s="24"/>
      <c r="D22" s="25"/>
      <c r="E22" s="24"/>
    </row>
    <row r="23" spans="1:5" s="2" customFormat="1" ht="24" customHeight="1">
      <c r="A23" s="26"/>
      <c r="B23" s="26"/>
      <c r="C23" s="26"/>
      <c r="D23" s="27"/>
      <c r="E23" s="26"/>
    </row>
    <row r="24" spans="2:5" ht="24" customHeight="1">
      <c r="B24" s="28" t="s">
        <v>73</v>
      </c>
      <c r="C24" s="28"/>
      <c r="D24" s="28"/>
      <c r="E24" s="28"/>
    </row>
    <row r="25" spans="1:5" ht="24" customHeight="1">
      <c r="A25" s="8" t="s">
        <v>39</v>
      </c>
      <c r="B25" s="29"/>
      <c r="C25" s="9" t="s">
        <v>74</v>
      </c>
      <c r="D25" s="9" t="s">
        <v>75</v>
      </c>
      <c r="E25" s="47" t="s">
        <v>76</v>
      </c>
    </row>
    <row r="26" spans="1:5" ht="24" customHeight="1">
      <c r="A26" s="30" t="s">
        <v>77</v>
      </c>
      <c r="B26" s="31"/>
      <c r="C26" s="32" t="s">
        <v>78</v>
      </c>
      <c r="D26" s="33">
        <f>675.29+13848.94</f>
        <v>14524.23</v>
      </c>
      <c r="E26" s="48">
        <f>D26/5715.45</f>
        <v>2.5412224759205313</v>
      </c>
    </row>
    <row r="27" spans="1:5" ht="24" customHeight="1">
      <c r="A27" s="30" t="s">
        <v>44</v>
      </c>
      <c r="B27" s="31"/>
      <c r="C27" s="32" t="s">
        <v>79</v>
      </c>
      <c r="D27" s="32">
        <v>259.08</v>
      </c>
      <c r="E27" s="48">
        <f aca="true" t="shared" si="1" ref="E26:E44">D27/5715.45</f>
        <v>0.04532976406057266</v>
      </c>
    </row>
    <row r="28" spans="1:5" ht="24" customHeight="1">
      <c r="A28" s="30" t="s">
        <v>45</v>
      </c>
      <c r="B28" s="31"/>
      <c r="C28" s="32" t="s">
        <v>79</v>
      </c>
      <c r="D28" s="34">
        <f>1868.057+1369.235</f>
        <v>3237.292</v>
      </c>
      <c r="E28" s="48">
        <f t="shared" si="1"/>
        <v>0.566410693821134</v>
      </c>
    </row>
    <row r="29" spans="1:5" ht="24" customHeight="1">
      <c r="A29" s="30" t="s">
        <v>46</v>
      </c>
      <c r="B29" s="31"/>
      <c r="C29" s="32" t="s">
        <v>79</v>
      </c>
      <c r="D29" s="32">
        <v>470.96</v>
      </c>
      <c r="E29" s="48">
        <f t="shared" si="1"/>
        <v>0.08240121075330901</v>
      </c>
    </row>
    <row r="30" spans="1:5" ht="24" customHeight="1">
      <c r="A30" s="30" t="s">
        <v>47</v>
      </c>
      <c r="B30" s="31"/>
      <c r="C30" s="32" t="s">
        <v>79</v>
      </c>
      <c r="D30" s="34">
        <v>626.255</v>
      </c>
      <c r="E30" s="48">
        <f t="shared" si="1"/>
        <v>0.10957229964394755</v>
      </c>
    </row>
    <row r="31" spans="1:5" ht="24" customHeight="1">
      <c r="A31" s="30" t="s">
        <v>48</v>
      </c>
      <c r="B31" s="31"/>
      <c r="C31" s="32" t="s">
        <v>79</v>
      </c>
      <c r="D31" s="34">
        <v>63.945</v>
      </c>
      <c r="E31" s="48">
        <f t="shared" si="1"/>
        <v>0.011188095425557043</v>
      </c>
    </row>
    <row r="32" spans="1:5" ht="24" customHeight="1">
      <c r="A32" s="30" t="s">
        <v>49</v>
      </c>
      <c r="B32" s="31"/>
      <c r="C32" s="32" t="s">
        <v>79</v>
      </c>
      <c r="D32" s="34">
        <v>382.655</v>
      </c>
      <c r="E32" s="48">
        <f t="shared" si="1"/>
        <v>0.06695098373706357</v>
      </c>
    </row>
    <row r="33" spans="1:5" ht="24" customHeight="1">
      <c r="A33" s="30" t="s">
        <v>50</v>
      </c>
      <c r="B33" s="31"/>
      <c r="C33" s="32" t="s">
        <v>79</v>
      </c>
      <c r="D33" s="34">
        <v>490.245</v>
      </c>
      <c r="E33" s="48">
        <f t="shared" si="1"/>
        <v>0.085775398262604</v>
      </c>
    </row>
    <row r="34" spans="1:5" ht="24" customHeight="1">
      <c r="A34" s="30" t="s">
        <v>51</v>
      </c>
      <c r="B34" s="31"/>
      <c r="C34" s="32" t="s">
        <v>79</v>
      </c>
      <c r="D34" s="34">
        <f>192.85+79.17</f>
        <v>272.02</v>
      </c>
      <c r="E34" s="48">
        <f t="shared" si="1"/>
        <v>0.0475938027626871</v>
      </c>
    </row>
    <row r="35" spans="1:5" ht="24" customHeight="1">
      <c r="A35" s="30" t="s">
        <v>80</v>
      </c>
      <c r="B35" s="31"/>
      <c r="C35" s="32" t="s">
        <v>81</v>
      </c>
      <c r="D35" s="34">
        <v>188.567</v>
      </c>
      <c r="E35" s="48">
        <f t="shared" si="1"/>
        <v>0.03299250277755907</v>
      </c>
    </row>
    <row r="36" spans="1:5" ht="24" customHeight="1">
      <c r="A36" s="30" t="s">
        <v>82</v>
      </c>
      <c r="B36" s="31"/>
      <c r="C36" s="32" t="s">
        <v>81</v>
      </c>
      <c r="D36" s="34">
        <v>157.991</v>
      </c>
      <c r="E36" s="48">
        <f t="shared" si="1"/>
        <v>0.02764279278097088</v>
      </c>
    </row>
    <row r="37" spans="1:5" ht="24" customHeight="1">
      <c r="A37" s="30" t="s">
        <v>83</v>
      </c>
      <c r="B37" s="31"/>
      <c r="C37" s="32" t="s">
        <v>81</v>
      </c>
      <c r="D37" s="34">
        <f>2610.141+59.032</f>
        <v>2669.1730000000002</v>
      </c>
      <c r="E37" s="48">
        <f t="shared" si="1"/>
        <v>0.46701012168770617</v>
      </c>
    </row>
    <row r="38" spans="1:5" ht="24" customHeight="1">
      <c r="A38" s="30" t="s">
        <v>84</v>
      </c>
      <c r="B38" s="31"/>
      <c r="C38" s="32" t="s">
        <v>81</v>
      </c>
      <c r="D38" s="34">
        <f>10.838+789.985+59.002</f>
        <v>859.8249999999999</v>
      </c>
      <c r="E38" s="48">
        <f t="shared" si="1"/>
        <v>0.1504387231101663</v>
      </c>
    </row>
    <row r="39" spans="1:5" ht="31.5" customHeight="1">
      <c r="A39" s="30" t="s">
        <v>85</v>
      </c>
      <c r="B39" s="31"/>
      <c r="C39" s="32" t="s">
        <v>86</v>
      </c>
      <c r="D39" s="35">
        <v>78</v>
      </c>
      <c r="E39" s="48">
        <f t="shared" si="1"/>
        <v>0.013647219379051518</v>
      </c>
    </row>
    <row r="40" spans="1:5" ht="24" customHeight="1">
      <c r="A40" s="30" t="s">
        <v>87</v>
      </c>
      <c r="B40" s="31"/>
      <c r="C40" s="32" t="s">
        <v>86</v>
      </c>
      <c r="D40" s="35">
        <f>19+29+4+29+1</f>
        <v>82</v>
      </c>
      <c r="E40" s="49">
        <f t="shared" si="1"/>
        <v>0.014347076783105442</v>
      </c>
    </row>
    <row r="41" spans="1:5" ht="24" customHeight="1">
      <c r="A41" s="30" t="s">
        <v>88</v>
      </c>
      <c r="B41" s="31"/>
      <c r="C41" s="32" t="s">
        <v>86</v>
      </c>
      <c r="D41" s="35">
        <v>186</v>
      </c>
      <c r="E41" s="50">
        <f t="shared" si="1"/>
        <v>0.03254336928850747</v>
      </c>
    </row>
    <row r="42" spans="1:5" ht="24" customHeight="1">
      <c r="A42" s="30" t="s">
        <v>89</v>
      </c>
      <c r="B42" s="31"/>
      <c r="C42" s="32" t="s">
        <v>90</v>
      </c>
      <c r="D42" s="36">
        <f>30246/1000</f>
        <v>30.246</v>
      </c>
      <c r="E42" s="50">
        <f t="shared" si="1"/>
        <v>0.005291971760753746</v>
      </c>
    </row>
    <row r="43" spans="1:5" ht="24" customHeight="1">
      <c r="A43" s="30" t="s">
        <v>91</v>
      </c>
      <c r="B43" s="31"/>
      <c r="C43" s="32" t="s">
        <v>90</v>
      </c>
      <c r="D43" s="36">
        <f>1121.72+6516.696</f>
        <v>7638.416</v>
      </c>
      <c r="E43" s="50">
        <f t="shared" si="1"/>
        <v>1.3364504982109895</v>
      </c>
    </row>
    <row r="44" spans="1:5" ht="24" customHeight="1">
      <c r="A44" s="37" t="s">
        <v>92</v>
      </c>
      <c r="B44" s="38"/>
      <c r="C44" s="39" t="s">
        <v>90</v>
      </c>
      <c r="D44" s="40">
        <f>140.729+6890.17+177.708</f>
        <v>7208.607</v>
      </c>
      <c r="E44" s="51">
        <f t="shared" si="1"/>
        <v>1.2612492454662363</v>
      </c>
    </row>
    <row r="45" spans="2:5" ht="24" customHeight="1">
      <c r="B45" s="26" t="s">
        <v>93</v>
      </c>
      <c r="C45" s="26"/>
      <c r="D45" s="26"/>
      <c r="E45" s="26"/>
    </row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</sheetData>
  <sheetProtection/>
  <mergeCells count="26">
    <mergeCell ref="A1:E1"/>
    <mergeCell ref="A2:B2"/>
    <mergeCell ref="A3:B3"/>
    <mergeCell ref="A22:E22"/>
    <mergeCell ref="B24:E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B45:E45"/>
  </mergeCells>
  <printOptions/>
  <pageMargins left="0.75" right="0.75" top="0.51" bottom="0.43000000000000005" header="0.51" footer="0.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nbzjj</cp:lastModifiedBy>
  <cp:lastPrinted>2019-03-06T09:56:30Z</cp:lastPrinted>
  <dcterms:created xsi:type="dcterms:W3CDTF">2004-02-18T13:46:33Z</dcterms:created>
  <dcterms:modified xsi:type="dcterms:W3CDTF">2022-05-09T14:20:44Z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